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tables/table1.xml" ContentType="application/vnd.openxmlformats-officedocument.spreadsheetml.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9.xml" ContentType="application/vnd.openxmlformats-officedocument.drawing+xml"/>
  <Override PartName="/xl/tables/table2.xml" ContentType="application/vnd.openxmlformats-officedocument.spreadsheetml.tab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omments3.xml" ContentType="application/vnd.openxmlformats-officedocument.spreadsheetml.comment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unioxfordnexus-my.sharepoint.com/personal/oues1079_ox_ac_uk/Documents/Colleges/Reuben/"/>
    </mc:Choice>
  </mc:AlternateContent>
  <xr:revisionPtr revIDLastSave="12" documentId="8_{CE64D1B8-E762-4A1F-A39B-D3F5D044D541}" xr6:coauthVersionLast="47" xr6:coauthVersionMax="47" xr10:uidLastSave="{6B52651D-47B4-4F06-A496-203305E6F7AC}"/>
  <bookViews>
    <workbookView xWindow="-46188" yWindow="-108" windowWidth="23256" windowHeight="12456" activeTab="5" xr2:uid="{DDE357B0-5A9E-44C7-AC87-2337819C3AB6}"/>
  </bookViews>
  <sheets>
    <sheet name="Start here" sheetId="1" r:id="rId1"/>
    <sheet name="Scope 1" sheetId="16" r:id="rId2"/>
    <sheet name="Scope 2" sheetId="11" r:id="rId3"/>
    <sheet name="Scope 3" sheetId="12" r:id="rId4"/>
    <sheet name="Summary tables" sheetId="9" r:id="rId5"/>
    <sheet name="Summary report" sheetId="5" r:id="rId6"/>
    <sheet name="GHG progress" sheetId="17" r:id="rId7"/>
    <sheet name="Summary report offsets" sheetId="18" state="hidden" r:id="rId8"/>
    <sheet name="GHG progress offsets" sheetId="19" state="hidden" r:id="rId9"/>
    <sheet name="GHG conversion factors" sheetId="15" r:id="rId10"/>
    <sheet name="dashboard formulas" sheetId="14" state="hidden" r:id="rId11"/>
    <sheet name="List Tab" sheetId="2" state="hidden" r:id="rId12"/>
  </sheets>
  <definedNames>
    <definedName name="_xlnm._FilterDatabase" localSheetId="9" hidden="1">'GHG conversion factors'!$B$6:$Q$217</definedName>
    <definedName name="_xlnm._FilterDatabase" localSheetId="11" hidden="1">'List Tab'!$AF$4:$AF$7</definedName>
    <definedName name="Assumptions" localSheetId="9">#REF!</definedName>
    <definedName name="Assumptions">#REF!</definedName>
    <definedName name="Catering">#REF!</definedName>
    <definedName name="Data">#REF!</definedName>
    <definedName name="Data1">#REF!</definedName>
    <definedName name="Education__further_and_higher">#REF!</definedName>
    <definedName name="Education__schools">#REF!</definedName>
    <definedName name="Entertainment">#REF!</definedName>
    <definedName name="Hospitals">#REF!</definedName>
    <definedName name="Hotels">#REF!</definedName>
    <definedName name="Industrial_Buildings">#REF!</definedName>
    <definedName name="Local_Authority_Buildings">#REF!</definedName>
    <definedName name="Measures">#REF!</definedName>
    <definedName name="MoD_Buildings">#REF!</definedName>
    <definedName name="Offices">#REF!</definedName>
    <definedName name="Primary_Health_Care__GPs_and_Dental_Practices">#REF!</definedName>
    <definedName name="Public_Buildings">#REF!</definedName>
    <definedName name="Select_from_below">#REF!</definedName>
    <definedName name="Sports_and_Recreat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3" i="9" l="1"/>
  <c r="E77" i="9"/>
  <c r="E78" i="9"/>
  <c r="E76" i="9"/>
  <c r="F78" i="9"/>
  <c r="H31" i="12" a="1"/>
  <c r="H31" i="12" s="1"/>
  <c r="F77" i="9" s="1"/>
  <c r="H32" i="12" a="1"/>
  <c r="H32" i="12" s="1"/>
  <c r="H30" i="12" a="1"/>
  <c r="H30" i="12" s="1"/>
  <c r="F76" i="9" s="1"/>
  <c r="H29" i="12"/>
  <c r="F75" i="9" s="1"/>
  <c r="B12" i="14"/>
  <c r="J9" i="19" s="1"/>
  <c r="B3" i="19"/>
  <c r="B2" i="19"/>
  <c r="B3" i="18"/>
  <c r="B2" i="18"/>
  <c r="C6" i="15"/>
  <c r="F9" i="12" l="1"/>
  <c r="G27" i="16"/>
  <c r="B3" i="1"/>
  <c r="B2" i="1"/>
  <c r="B3" i="17"/>
  <c r="B2" i="17"/>
  <c r="A3" i="11"/>
  <c r="A2" i="11"/>
  <c r="A3" i="16"/>
  <c r="A2" i="16"/>
  <c r="A3" i="9"/>
  <c r="A2" i="9"/>
  <c r="F10" i="12"/>
  <c r="A8" i="14"/>
  <c r="F10" i="9"/>
  <c r="J8" i="19" s="1"/>
  <c r="G10" i="11"/>
  <c r="H5" i="14"/>
  <c r="H4" i="14"/>
  <c r="H3" i="14"/>
  <c r="B4" i="14"/>
  <c r="G43" i="9" l="1"/>
  <c r="G16" i="16"/>
  <c r="E56" i="9"/>
  <c r="E57" i="9"/>
  <c r="E58" i="9"/>
  <c r="E59" i="9"/>
  <c r="E60" i="9"/>
  <c r="E61" i="9"/>
  <c r="E62" i="9"/>
  <c r="E63" i="9"/>
  <c r="G49" i="12"/>
  <c r="F49" i="12"/>
  <c r="E26" i="9"/>
  <c r="E27" i="9"/>
  <c r="E28" i="9"/>
  <c r="E29" i="9"/>
  <c r="E30" i="9"/>
  <c r="E31" i="9"/>
  <c r="E32" i="9"/>
  <c r="E33" i="9"/>
  <c r="E55" i="9"/>
  <c r="E53" i="9"/>
  <c r="E54" i="9"/>
  <c r="E50" i="9"/>
  <c r="E51" i="9"/>
  <c r="E52" i="9"/>
  <c r="E49" i="9"/>
  <c r="D34" i="9"/>
  <c r="E80" i="9"/>
  <c r="E79" i="9"/>
  <c r="E65" i="9"/>
  <c r="E66" i="9"/>
  <c r="E67" i="9"/>
  <c r="E68" i="9"/>
  <c r="E69" i="9"/>
  <c r="E70" i="9"/>
  <c r="E71" i="9"/>
  <c r="E72" i="9"/>
  <c r="E73" i="9"/>
  <c r="E74" i="9"/>
  <c r="E64" i="9"/>
  <c r="D44" i="9"/>
  <c r="E44" i="9"/>
  <c r="E45" i="9"/>
  <c r="E46" i="9"/>
  <c r="E47" i="9"/>
  <c r="E48" i="9"/>
  <c r="E39" i="9"/>
  <c r="E38" i="9"/>
  <c r="E25" i="9"/>
  <c r="E24" i="9"/>
  <c r="E23" i="9"/>
  <c r="E35" i="9"/>
  <c r="E36" i="9"/>
  <c r="E37" i="9"/>
  <c r="E34" i="9"/>
  <c r="D23" i="9"/>
  <c r="F53" i="12"/>
  <c r="F52" i="12"/>
  <c r="F51" i="12"/>
  <c r="F50" i="12"/>
  <c r="F48" i="12"/>
  <c r="F47" i="12"/>
  <c r="F46" i="12"/>
  <c r="F45" i="12"/>
  <c r="F41" i="12"/>
  <c r="H41" i="12" s="1"/>
  <c r="F54" i="9" s="1"/>
  <c r="F40" i="12"/>
  <c r="F39" i="12"/>
  <c r="H39" i="12" s="1"/>
  <c r="F52" i="9" s="1"/>
  <c r="F38" i="12"/>
  <c r="F37" i="12"/>
  <c r="H37" i="12" s="1"/>
  <c r="F50" i="9" s="1"/>
  <c r="F36" i="12"/>
  <c r="H36" i="12" s="1"/>
  <c r="F49" i="9" s="1"/>
  <c r="G53" i="12"/>
  <c r="G52" i="12"/>
  <c r="G51" i="12"/>
  <c r="G50" i="12"/>
  <c r="G48" i="12"/>
  <c r="G47" i="12"/>
  <c r="G46" i="12"/>
  <c r="G45" i="12"/>
  <c r="G39" i="12"/>
  <c r="G40" i="12"/>
  <c r="G41" i="12"/>
  <c r="G38" i="12"/>
  <c r="G37" i="12"/>
  <c r="G36" i="12"/>
  <c r="G18" i="12"/>
  <c r="G11" i="12"/>
  <c r="G10" i="12"/>
  <c r="H10" i="12" s="1"/>
  <c r="G14" i="12"/>
  <c r="G12" i="12"/>
  <c r="F13" i="12"/>
  <c r="F12" i="12"/>
  <c r="F11" i="12"/>
  <c r="F14" i="12"/>
  <c r="H12" i="12" l="1"/>
  <c r="F46" i="9" s="1"/>
  <c r="H38" i="12"/>
  <c r="F51" i="9" s="1"/>
  <c r="H53" i="12"/>
  <c r="F63" i="9" s="1"/>
  <c r="H52" i="12"/>
  <c r="F62" i="9" s="1"/>
  <c r="H40" i="12"/>
  <c r="F53" i="9" s="1"/>
  <c r="H49" i="12"/>
  <c r="F59" i="9" s="1"/>
  <c r="H46" i="12"/>
  <c r="F56" i="9" s="1"/>
  <c r="H47" i="12"/>
  <c r="H45" i="12"/>
  <c r="F55" i="9" s="1"/>
  <c r="H14" i="12"/>
  <c r="F48" i="9" s="1"/>
  <c r="H48" i="12"/>
  <c r="H50" i="12"/>
  <c r="F60" i="9" s="1"/>
  <c r="H51" i="12"/>
  <c r="H11" i="12"/>
  <c r="F45" i="9" s="1"/>
  <c r="G13" i="12"/>
  <c r="H13" i="12" s="1"/>
  <c r="F47" i="9" s="1"/>
  <c r="G29" i="12"/>
  <c r="G26" i="12"/>
  <c r="H26" i="12" s="1"/>
  <c r="F74" i="9" s="1"/>
  <c r="G28" i="12"/>
  <c r="H28" i="12" s="1"/>
  <c r="F73" i="9" s="1"/>
  <c r="G27" i="12"/>
  <c r="H27" i="12" s="1"/>
  <c r="F72" i="9" s="1"/>
  <c r="G25" i="12"/>
  <c r="H25" i="12" s="1"/>
  <c r="F71" i="9" s="1"/>
  <c r="G24" i="12"/>
  <c r="H24" i="12" s="1"/>
  <c r="F70" i="9" s="1"/>
  <c r="G23" i="12"/>
  <c r="G22" i="12"/>
  <c r="H22" i="12" s="1"/>
  <c r="F68" i="9" s="1"/>
  <c r="G21" i="12"/>
  <c r="H21" i="12" s="1"/>
  <c r="F67" i="9" s="1"/>
  <c r="G20" i="12"/>
  <c r="H20" i="12" s="1"/>
  <c r="F66" i="9" s="1"/>
  <c r="G19" i="12"/>
  <c r="H19" i="12" s="1"/>
  <c r="F65" i="9" s="1"/>
  <c r="G9" i="12"/>
  <c r="G8" i="12"/>
  <c r="H8" i="12" s="1"/>
  <c r="F79" i="9" s="1"/>
  <c r="H9" i="11"/>
  <c r="F41" i="9" s="1"/>
  <c r="H10" i="11"/>
  <c r="F42" i="9" s="1"/>
  <c r="G13" i="16"/>
  <c r="H13" i="16" s="1"/>
  <c r="F25" i="9" s="1"/>
  <c r="H30" i="16"/>
  <c r="F38" i="9" s="1"/>
  <c r="H31" i="16"/>
  <c r="F39" i="9" s="1"/>
  <c r="G31" i="16"/>
  <c r="G30" i="16"/>
  <c r="G28" i="16"/>
  <c r="H27" i="16"/>
  <c r="F36" i="9" s="1"/>
  <c r="G26" i="16"/>
  <c r="G25" i="16"/>
  <c r="H25" i="16" s="1"/>
  <c r="F34" i="9" s="1"/>
  <c r="H26" i="16"/>
  <c r="F35" i="9" s="1"/>
  <c r="H28" i="16"/>
  <c r="F37" i="9" s="1"/>
  <c r="G18" i="16"/>
  <c r="H18" i="16" s="1"/>
  <c r="F30" i="9" s="1"/>
  <c r="G17" i="16"/>
  <c r="H17" i="16" s="1"/>
  <c r="F29" i="9" s="1"/>
  <c r="G14" i="16"/>
  <c r="H14" i="16" s="1"/>
  <c r="F26" i="9" s="1"/>
  <c r="G21" i="16"/>
  <c r="H21" i="16" s="1"/>
  <c r="F33" i="9" s="1"/>
  <c r="G20" i="16"/>
  <c r="H20" i="16" s="1"/>
  <c r="F32" i="9" s="1"/>
  <c r="G19" i="16"/>
  <c r="H19" i="16" s="1"/>
  <c r="F31" i="9" s="1"/>
  <c r="G15" i="16"/>
  <c r="H15" i="16" s="1"/>
  <c r="F27" i="9" s="1"/>
  <c r="G9" i="16"/>
  <c r="H9" i="16" s="1"/>
  <c r="F24" i="9" s="1"/>
  <c r="G8" i="16"/>
  <c r="H8" i="16" s="1"/>
  <c r="F23" i="9" s="1"/>
  <c r="G38" i="9" l="1"/>
  <c r="H9" i="12"/>
  <c r="F80" i="9" s="1"/>
  <c r="F13" i="9" s="1"/>
  <c r="G37" i="9"/>
  <c r="G35" i="9"/>
  <c r="G34" i="9"/>
  <c r="G36" i="9"/>
  <c r="G39" i="9"/>
  <c r="F61" i="9"/>
  <c r="F58" i="9"/>
  <c r="F57" i="9"/>
  <c r="F44" i="9"/>
  <c r="N7" i="15"/>
  <c r="O7" i="15"/>
  <c r="H13" i="9" l="1"/>
  <c r="I13" i="9"/>
  <c r="F11" i="9"/>
  <c r="G55" i="9" s="1"/>
  <c r="G61" i="9" l="1"/>
  <c r="G59" i="9"/>
  <c r="G60" i="9"/>
  <c r="I11" i="9"/>
  <c r="H11" i="9"/>
  <c r="G62" i="9"/>
  <c r="G51" i="9"/>
  <c r="G56" i="9"/>
  <c r="G58" i="9"/>
  <c r="G53" i="9"/>
  <c r="G57" i="9"/>
  <c r="G49" i="9"/>
  <c r="G52" i="9"/>
  <c r="G50" i="9"/>
  <c r="G54" i="9"/>
  <c r="G63" i="9"/>
  <c r="B3" i="5"/>
  <c r="B2" i="5"/>
  <c r="H23" i="12" l="1"/>
  <c r="F69" i="9" s="1"/>
  <c r="H18" i="12"/>
  <c r="F64" i="9" s="1"/>
  <c r="A3" i="12"/>
  <c r="A2" i="12"/>
  <c r="F12" i="9" l="1"/>
  <c r="G80" i="9"/>
  <c r="G79" i="9"/>
  <c r="D29" i="1"/>
  <c r="G64" i="9" l="1"/>
  <c r="G68" i="9"/>
  <c r="G67" i="9"/>
  <c r="G69" i="9"/>
  <c r="G70" i="9"/>
  <c r="G71" i="9"/>
  <c r="G72" i="9"/>
  <c r="G73" i="9"/>
  <c r="G74" i="9"/>
  <c r="G75" i="9"/>
  <c r="G65" i="9"/>
  <c r="G77" i="9"/>
  <c r="G66" i="9"/>
  <c r="G78" i="9"/>
  <c r="G76" i="9"/>
  <c r="I12" i="9"/>
  <c r="H12" i="9"/>
  <c r="D11" i="9"/>
  <c r="G45" i="9"/>
  <c r="G48" i="9"/>
  <c r="G46" i="9"/>
  <c r="G47" i="9"/>
  <c r="G44" i="9"/>
  <c r="H16" i="16"/>
  <c r="H8" i="11"/>
  <c r="F40" i="9" s="1"/>
  <c r="F9" i="9" s="1"/>
  <c r="J9" i="17" l="1"/>
  <c r="J10" i="19"/>
  <c r="G42" i="9"/>
  <c r="H9" i="9"/>
  <c r="I9" i="9"/>
  <c r="F28" i="9"/>
  <c r="F8" i="9" s="1"/>
  <c r="H43" i="9" l="1"/>
  <c r="I8" i="9"/>
  <c r="H8" i="9"/>
  <c r="D8" i="9"/>
  <c r="G28" i="9"/>
  <c r="J7" i="17" l="1"/>
  <c r="J7" i="19"/>
  <c r="G40" i="9"/>
  <c r="G41" i="9"/>
  <c r="F14" i="9"/>
  <c r="B2" i="14"/>
  <c r="D9" i="9"/>
  <c r="H14" i="9"/>
  <c r="B6" i="14" s="1"/>
  <c r="G24" i="9"/>
  <c r="G27" i="9"/>
  <c r="G29" i="9"/>
  <c r="G26" i="9"/>
  <c r="G31" i="9"/>
  <c r="G32" i="9"/>
  <c r="G25" i="9"/>
  <c r="G33" i="9"/>
  <c r="G23" i="9"/>
  <c r="G30" i="9"/>
  <c r="H65" i="9" l="1"/>
  <c r="H67" i="9"/>
  <c r="H69" i="9"/>
  <c r="H70" i="9"/>
  <c r="H71" i="9"/>
  <c r="H72" i="9"/>
  <c r="H77" i="9"/>
  <c r="H66" i="9"/>
  <c r="H78" i="9"/>
  <c r="H64" i="9"/>
  <c r="H68" i="9"/>
  <c r="H73" i="9"/>
  <c r="H74" i="9"/>
  <c r="H75" i="9"/>
  <c r="H76" i="9"/>
  <c r="H49" i="9"/>
  <c r="D14" i="9"/>
  <c r="J8" i="17"/>
  <c r="H40" i="9"/>
  <c r="H42" i="9"/>
  <c r="H41" i="9"/>
  <c r="I14" i="9"/>
  <c r="B8" i="14" s="1"/>
  <c r="G8" i="9"/>
  <c r="G13" i="9"/>
  <c r="H46" i="9"/>
  <c r="H30" i="9"/>
  <c r="H50" i="9"/>
  <c r="H80" i="9"/>
  <c r="H34" i="9"/>
  <c r="H56" i="9"/>
  <c r="H27" i="9"/>
  <c r="H39" i="9"/>
  <c r="H44" i="9"/>
  <c r="H23" i="9"/>
  <c r="H54" i="9"/>
  <c r="H24" i="9"/>
  <c r="H29" i="9"/>
  <c r="H25" i="9"/>
  <c r="H28" i="9"/>
  <c r="H32" i="9"/>
  <c r="H61" i="9"/>
  <c r="H47" i="9"/>
  <c r="H37" i="9"/>
  <c r="H60" i="9"/>
  <c r="H36" i="9"/>
  <c r="H38" i="9"/>
  <c r="G12" i="9"/>
  <c r="H35" i="9"/>
  <c r="H79" i="9"/>
  <c r="H63" i="9"/>
  <c r="H45" i="9"/>
  <c r="H31" i="9"/>
  <c r="H58" i="9"/>
  <c r="G9" i="9"/>
  <c r="H53" i="9"/>
  <c r="G11" i="9"/>
  <c r="H55" i="9"/>
  <c r="H51" i="9"/>
  <c r="H62" i="9"/>
  <c r="H57" i="9"/>
  <c r="H59" i="9"/>
  <c r="H48" i="9"/>
  <c r="H33" i="9"/>
  <c r="H26" i="9"/>
  <c r="H5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tc={3FA96308-3EC2-4120-9410-D4642AC6EC2A}</author>
    <author>tc={B5E925C8-4FAE-47A6-B43D-781E7EE07278}</author>
    <author>tc={22C23853-B68E-4F0A-AD21-95D9452CBDA3}</author>
  </authors>
  <commentList>
    <comment ref="C8" authorId="0" shapeId="0" xr:uid="{3FA96308-3EC2-4120-9410-D4642AC6EC2A}">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On the EDF invoice this will show as Clean Renewable 100%</t>
        </r>
      </text>
    </comment>
    <comment ref="C9" authorId="1" shapeId="0" xr:uid="{B5E925C8-4FAE-47A6-B43D-781E7EE07278}">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On the EDF invoice this will show as Zero Carbon for Business 100%</t>
        </r>
      </text>
    </comment>
    <comment ref="C10" authorId="2" shapeId="0" xr:uid="{22C23853-B68E-4F0A-AD21-95D9452CBDA3}">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On the EDF invoice this will show as Standard 100%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tc={2962D906-ECFA-42BA-AD33-287114E1E968}</author>
  </authors>
  <commentList>
    <comment ref="C17" authorId="0" shapeId="0" xr:uid="{2962D906-ECFA-42BA-AD33-287114E1E968}">
      <text>
        <r>
          <rPr>
            <sz val="11"/>
            <color theme="1"/>
            <rFont val="Aptos Narrow"/>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Separate out more into General, Recycling Other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tc={DB5A8203-62E0-44AF-9521-CE1E457233B2}</author>
  </authors>
  <commentList>
    <comment ref="J74" authorId="0" shapeId="0" xr:uid="{DB5A8203-62E0-44AF-9521-CE1E457233B2}">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Find out from ODS and select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<sst xmlns="http://schemas.openxmlformats.org/spreadsheetml/2006/main" count="1126" uniqueCount="462">
  <si>
    <t>Oxford Colleges emissions reporting dashboard</t>
  </si>
  <si>
    <t>Colour code</t>
  </si>
  <si>
    <t>Drop down selection</t>
  </si>
  <si>
    <t>Calculation/Formula Cell - locked</t>
  </si>
  <si>
    <t>Text/number input</t>
  </si>
  <si>
    <t>Calculated from different tab</t>
  </si>
  <si>
    <t>Cell error or missing data entry</t>
  </si>
  <si>
    <t>Reporting year</t>
  </si>
  <si>
    <t>2024-25</t>
  </si>
  <si>
    <t>Reporting year start</t>
  </si>
  <si>
    <t>Reporting year end</t>
  </si>
  <si>
    <t>31/7/2025</t>
  </si>
  <si>
    <t>College name</t>
  </si>
  <si>
    <t>Please Select</t>
  </si>
  <si>
    <t>Number of students</t>
  </si>
  <si>
    <t>Total Gross Internal Area (m2)</t>
  </si>
  <si>
    <t>Prepared by</t>
  </si>
  <si>
    <t>Position</t>
  </si>
  <si>
    <t>Date</t>
  </si>
  <si>
    <t>(DD/MM/YYYY)</t>
  </si>
  <si>
    <t xml:space="preserve">The College carbon emissions  tool has been produced by a group of sustainabilty officers within Colleges in the University of Oxford. It is intended to create consistent reporting between Oxford Colleges as we improve our data collection and reporting. The scope of this tool is not extensive and is intended as a pilot, to be expanded as College teams become more confident in reporting. This tool was inspired by the design of Local Partnerships LLP 2023.
Disclaimer:
This tool was created and shared in good faith, and the authors shall not incur any liability for actions arising from being used by individuals/organisations. This tool is for geneal guidance only. Before relying on this tool any individual/organisation for any iniative, they should seek relevant professional advice. 
Please make sure to enter data in the correct units, as indicated by the units column. Full guidance can be found in the College Emissions Tool FAQs and Guide. 
</t>
  </si>
  <si>
    <t>Version</t>
  </si>
  <si>
    <t xml:space="preserve">Authors </t>
  </si>
  <si>
    <t>1.0</t>
  </si>
  <si>
    <t>David Guest (Magdalen) Ellen MacDonald (Hertford), Jilly Mowbray (Keble, Linacre, Mansfield, Merton, Reuben, St John’s, Trinity, University, Wadham) and Juliet Tye (Corpus Christi, Exeter, Lincoln)</t>
  </si>
  <si>
    <t>Input tab</t>
  </si>
  <si>
    <t xml:space="preserve">Scope 1 </t>
  </si>
  <si>
    <t>User comments</t>
  </si>
  <si>
    <t>Gas</t>
  </si>
  <si>
    <t>Activity</t>
  </si>
  <si>
    <t>Data source</t>
  </si>
  <si>
    <t>Consumption Units</t>
  </si>
  <si>
    <t>Consumption</t>
  </si>
  <si>
    <t>Conversion Factor (Kg CO2e)</t>
  </si>
  <si>
    <t>Emissions
(tCO2e)</t>
  </si>
  <si>
    <t>Natural gas (m3)</t>
  </si>
  <si>
    <t>Meter reading</t>
  </si>
  <si>
    <t>m3</t>
  </si>
  <si>
    <t>Natural gas (kWh)</t>
  </si>
  <si>
    <t>Invoices</t>
  </si>
  <si>
    <t>kWh</t>
  </si>
  <si>
    <t xml:space="preserve">Other Fuels </t>
  </si>
  <si>
    <t>Burning Oil - Kerosene</t>
  </si>
  <si>
    <t>Litres</t>
  </si>
  <si>
    <t>Butane</t>
  </si>
  <si>
    <t>Gas Oil / Red Diesel</t>
  </si>
  <si>
    <t>LPG</t>
  </si>
  <si>
    <t>Propane</t>
  </si>
  <si>
    <t>Coal (Domestic)</t>
  </si>
  <si>
    <t>Tonnes</t>
  </si>
  <si>
    <t>Wood pellets</t>
  </si>
  <si>
    <t>Wood logs</t>
  </si>
  <si>
    <t>Wood chips</t>
  </si>
  <si>
    <t>College Vehicles</t>
  </si>
  <si>
    <t>Van Mileage- Diesel</t>
  </si>
  <si>
    <t>Mileage Reports</t>
  </si>
  <si>
    <t>Miles</t>
  </si>
  <si>
    <t>Van Mileage - Petrol</t>
  </si>
  <si>
    <t>Car Mileage - Diesel</t>
  </si>
  <si>
    <t>Car Mileage - Petrol</t>
  </si>
  <si>
    <t>Diesel</t>
  </si>
  <si>
    <t>Petrol</t>
  </si>
  <si>
    <t xml:space="preserve">Scope 2 </t>
  </si>
  <si>
    <t>Electricity Consumption</t>
  </si>
  <si>
    <t>Electricity use - REGO</t>
  </si>
  <si>
    <t>kWh (Gross CV)</t>
  </si>
  <si>
    <t>Electricity use - Nuclear</t>
  </si>
  <si>
    <t>Electricity use - Standard</t>
  </si>
  <si>
    <t>PV Electricity Generation (used by the College)</t>
  </si>
  <si>
    <t>Data Source</t>
  </si>
  <si>
    <t xml:space="preserve">Electricity generation </t>
  </si>
  <si>
    <t>Panel</t>
  </si>
  <si>
    <t>PV Electricity Generation (sold to the grid)</t>
  </si>
  <si>
    <t>Scope 3</t>
  </si>
  <si>
    <t xml:space="preserve">Utilities </t>
  </si>
  <si>
    <t>Water supply</t>
  </si>
  <si>
    <t>Water treatment</t>
  </si>
  <si>
    <t>WTT natural gas (m3)</t>
  </si>
  <si>
    <t>Scope 1 - Fuels</t>
  </si>
  <si>
    <t>WTT natural gas (kWh)</t>
  </si>
  <si>
    <t xml:space="preserve">WTT grid electricity </t>
  </si>
  <si>
    <t xml:space="preserve">Scope 2 - Electricity </t>
  </si>
  <si>
    <t>T&amp;D UK electricity</t>
  </si>
  <si>
    <t>Scope 2 - Electricity</t>
  </si>
  <si>
    <t>T&amp;D WTT</t>
  </si>
  <si>
    <t xml:space="preserve">Waste  </t>
  </si>
  <si>
    <t>Battery recycling</t>
  </si>
  <si>
    <t xml:space="preserve">Confidential: off-site paper shredding </t>
  </si>
  <si>
    <t>Dry mixed recycling</t>
  </si>
  <si>
    <t>Food waste</t>
  </si>
  <si>
    <t>Garden waste (collected)</t>
  </si>
  <si>
    <t>General waste (incinerated)</t>
  </si>
  <si>
    <t>Glass recycling</t>
  </si>
  <si>
    <t xml:space="preserve">Metal recycling </t>
  </si>
  <si>
    <t xml:space="preserve">Paper and carboard </t>
  </si>
  <si>
    <t xml:space="preserve">Wood recycling </t>
  </si>
  <si>
    <t>Waste Electrical and Electronic Equipment (WEEE)</t>
  </si>
  <si>
    <t>Other waste (landfill)</t>
  </si>
  <si>
    <t>Vehicle Fuels and Mileage</t>
  </si>
  <si>
    <t>WTT - Diesel</t>
  </si>
  <si>
    <t>WTT - Petrol</t>
  </si>
  <si>
    <t xml:space="preserve">WTT  Van mileage - Diesel </t>
  </si>
  <si>
    <t>Scope 1 - College vehicles</t>
  </si>
  <si>
    <t>WTT Van mileage - Petrol</t>
  </si>
  <si>
    <t>WTT Car mileage - Diesel</t>
  </si>
  <si>
    <t>WTT Car mileage - Petrol</t>
  </si>
  <si>
    <t>Other Fuels</t>
  </si>
  <si>
    <t>Conversion Factor</t>
  </si>
  <si>
    <t>WTT - Butane</t>
  </si>
  <si>
    <t>WTT - Propane</t>
  </si>
  <si>
    <t>WTT - Burning oil</t>
  </si>
  <si>
    <t>WTT - Gas oil/Red oil</t>
  </si>
  <si>
    <t>WTT - LPG</t>
  </si>
  <si>
    <t>WTT - Coal</t>
  </si>
  <si>
    <t>WTT - Wood logs</t>
  </si>
  <si>
    <t>WTT - Wood chips</t>
  </si>
  <si>
    <t>WTT - Wood pellets</t>
  </si>
  <si>
    <t>Summary tables</t>
  </si>
  <si>
    <t>Emissions per Scope</t>
  </si>
  <si>
    <t>Scope</t>
  </si>
  <si>
    <t xml:space="preserve">Total Emissions per Scope </t>
  </si>
  <si>
    <t>Emissions Type</t>
  </si>
  <si>
    <r>
      <t>Emissions (tCO</t>
    </r>
    <r>
      <rPr>
        <b/>
        <vertAlign val="subscript"/>
        <sz val="11"/>
        <color rgb="FF002060"/>
        <rFont val="Arial"/>
        <family val="2"/>
      </rPr>
      <t>2</t>
    </r>
    <r>
      <rPr>
        <b/>
        <sz val="11"/>
        <color rgb="FF002060"/>
        <rFont val="Arial"/>
        <family val="2"/>
      </rPr>
      <t>e)</t>
    </r>
  </si>
  <si>
    <t>Percentage of Total Emissions</t>
  </si>
  <si>
    <r>
      <t>Emissions per 100 students
(tCO</t>
    </r>
    <r>
      <rPr>
        <b/>
        <vertAlign val="subscript"/>
        <sz val="11"/>
        <color rgb="FF002060"/>
        <rFont val="Arial"/>
        <family val="2"/>
      </rPr>
      <t>2</t>
    </r>
    <r>
      <rPr>
        <b/>
        <sz val="11"/>
        <color rgb="FF002060"/>
        <rFont val="Arial"/>
        <family val="2"/>
      </rPr>
      <t>e)</t>
    </r>
  </si>
  <si>
    <r>
      <t>Emissions per 1000 m2
( tCO</t>
    </r>
    <r>
      <rPr>
        <b/>
        <vertAlign val="subscript"/>
        <sz val="11"/>
        <color rgb="FF002060"/>
        <rFont val="Arial"/>
        <family val="2"/>
      </rPr>
      <t>2</t>
    </r>
    <r>
      <rPr>
        <b/>
        <sz val="11"/>
        <color rgb="FF002060"/>
        <rFont val="Arial"/>
        <family val="2"/>
      </rPr>
      <t>e/1000m2)</t>
    </r>
  </si>
  <si>
    <t>Scope 1</t>
  </si>
  <si>
    <t>Natural Gas and Other Fuels</t>
  </si>
  <si>
    <t>Electricity (Market-based)</t>
  </si>
  <si>
    <t>Electricity (Location-based)</t>
  </si>
  <si>
    <t>Scope 3*</t>
  </si>
  <si>
    <t>Fuel and energy 
related activities</t>
  </si>
  <si>
    <t xml:space="preserve">Waste </t>
  </si>
  <si>
    <t>Water</t>
  </si>
  <si>
    <t>Total Emissions</t>
  </si>
  <si>
    <t>Summary by Activity</t>
  </si>
  <si>
    <r>
      <t>Emissions
(tCO</t>
    </r>
    <r>
      <rPr>
        <b/>
        <vertAlign val="subscript"/>
        <sz val="11"/>
        <color rgb="FF002060"/>
        <rFont val="Arial"/>
        <family val="2"/>
      </rPr>
      <t>2</t>
    </r>
    <r>
      <rPr>
        <b/>
        <sz val="11"/>
        <color rgb="FF002060"/>
        <rFont val="Arial"/>
        <family val="2"/>
      </rPr>
      <t>e)</t>
    </r>
  </si>
  <si>
    <t>Percentage of Type Emissions</t>
  </si>
  <si>
    <t>Scope 2</t>
  </si>
  <si>
    <t>Electricity (Market-Based)</t>
  </si>
  <si>
    <t>Electricity (Location-Based)</t>
  </si>
  <si>
    <t>Emissions</t>
  </si>
  <si>
    <t>Enter Date</t>
  </si>
  <si>
    <t>2023/24</t>
  </si>
  <si>
    <t>2024/25</t>
  </si>
  <si>
    <t>2025/26</t>
  </si>
  <si>
    <t>Scope 2 offsets</t>
  </si>
  <si>
    <t>Emission Factor Source</t>
  </si>
  <si>
    <t>https://www.gov.uk/government/collections/government-conversion-factors-for-company-reporting</t>
  </si>
  <si>
    <t>Latest Publication</t>
  </si>
  <si>
    <t xml:space="preserve">For 2024-25 reporting year, 2025 conversion factors were used. </t>
  </si>
  <si>
    <t>Publication Date</t>
  </si>
  <si>
    <t>Selected Reporting Year</t>
  </si>
  <si>
    <t>Reporting Year</t>
  </si>
  <si>
    <t>Group</t>
  </si>
  <si>
    <t>Column Title</t>
  </si>
  <si>
    <t>Level 1</t>
  </si>
  <si>
    <t>Level 2</t>
  </si>
  <si>
    <t>Level3</t>
  </si>
  <si>
    <t>Level 4</t>
  </si>
  <si>
    <t>Level 5</t>
  </si>
  <si>
    <t>Unit of Measurement</t>
  </si>
  <si>
    <t>GHG/kWh</t>
  </si>
  <si>
    <t>2025-26</t>
  </si>
  <si>
    <t>2027-28</t>
  </si>
  <si>
    <t>DEZNEZ ID</t>
  </si>
  <si>
    <t>Internal ID</t>
  </si>
  <si>
    <t>Fuels</t>
  </si>
  <si>
    <t>Gaseous fuels</t>
  </si>
  <si>
    <t>litres</t>
  </si>
  <si>
    <t>kg CO2e</t>
  </si>
  <si>
    <t>1_100_1000_15_1</t>
  </si>
  <si>
    <t>Natural gas</t>
  </si>
  <si>
    <t>cubic metres</t>
  </si>
  <si>
    <t>1_100_1004_1_1</t>
  </si>
  <si>
    <t>1_100_1004_6_1</t>
  </si>
  <si>
    <t>1_100_1007_8_1</t>
  </si>
  <si>
    <t>Burning oil - Kerosene</t>
  </si>
  <si>
    <t>Liquid fuels</t>
  </si>
  <si>
    <t>Burning oil</t>
  </si>
  <si>
    <t>1_101_1010_8_1</t>
  </si>
  <si>
    <t>Diesel (average biofuel blend)</t>
  </si>
  <si>
    <t>1_101_1011_8_1</t>
  </si>
  <si>
    <t>Gas oil / Red diesel</t>
  </si>
  <si>
    <t>Gas oil</t>
  </si>
  <si>
    <t>1_101_1014_8_1</t>
  </si>
  <si>
    <t>Petrol (average biofuel blend)</t>
  </si>
  <si>
    <t>1_101_1017_8_1</t>
  </si>
  <si>
    <t xml:space="preserve">Coal </t>
  </si>
  <si>
    <t>Solid fuels</t>
  </si>
  <si>
    <t>Coal (domestic)</t>
  </si>
  <si>
    <t>tonnes</t>
  </si>
  <si>
    <t>1_102_1027_15_1</t>
  </si>
  <si>
    <t>Bioenergy</t>
  </si>
  <si>
    <t>Biomass</t>
  </si>
  <si>
    <t>2_104_1043_15_1</t>
  </si>
  <si>
    <t>2_104_1044_15_1</t>
  </si>
  <si>
    <t>2_104_1045_15_1</t>
  </si>
  <si>
    <t>Outside of scopes</t>
  </si>
  <si>
    <t>Outside of scopes - Diesel</t>
  </si>
  <si>
    <t>Forecourt fuels containing biofuel</t>
  </si>
  <si>
    <t>kg CO2e of CO2 per unit</t>
  </si>
  <si>
    <t>99_604_1011_8_2</t>
  </si>
  <si>
    <t xml:space="preserve">Outside of scopes - Petrol </t>
  </si>
  <si>
    <t>99_604_1017_8_2</t>
  </si>
  <si>
    <t>Outside of scopes - Wood logs</t>
  </si>
  <si>
    <t>99_104_1043_15_2</t>
  </si>
  <si>
    <t>Outside of scopes - Wood chips</t>
  </si>
  <si>
    <t>99_104_1044_15_2</t>
  </si>
  <si>
    <t>Outside of scopes - Wood pellets</t>
  </si>
  <si>
    <t>99_104_1045_15_2</t>
  </si>
  <si>
    <t>Vehicles</t>
  </si>
  <si>
    <t>Van mileage - Diesel</t>
  </si>
  <si>
    <t>Delivery vehicles</t>
  </si>
  <si>
    <t>Vans</t>
  </si>
  <si>
    <t>Average (up to 3.5 tonnes)</t>
  </si>
  <si>
    <t>miles</t>
  </si>
  <si>
    <t>5_303_3102_9_1</t>
  </si>
  <si>
    <t>Van mileage - Petrol</t>
  </si>
  <si>
    <t>5_303_3103_9_1</t>
  </si>
  <si>
    <t>Average car mileage - Diesel</t>
  </si>
  <si>
    <t>Passenger vehicles</t>
  </si>
  <si>
    <t>Cars (by size)</t>
  </si>
  <si>
    <t>Average car</t>
  </si>
  <si>
    <t>4_301_3069_9_1</t>
  </si>
  <si>
    <t>Average car mileage - Petrol</t>
  </si>
  <si>
    <t>4_301_3070_9_1</t>
  </si>
  <si>
    <t>Fugitive Emissions</t>
  </si>
  <si>
    <t>HFC-32</t>
  </si>
  <si>
    <t>Refrigerant &amp; other</t>
  </si>
  <si>
    <t>Kyoto protocol products</t>
  </si>
  <si>
    <t>Emissions including only Kyoto products</t>
  </si>
  <si>
    <t>kg</t>
  </si>
  <si>
    <t>3_200_2012_3_1</t>
  </si>
  <si>
    <t>R410A</t>
  </si>
  <si>
    <t>Blends</t>
  </si>
  <si>
    <t>3_201_2156_3_1</t>
  </si>
  <si>
    <t>HCFC-22/R22</t>
  </si>
  <si>
    <t>Montreal protocol products</t>
  </si>
  <si>
    <t>HCFC-22/R22 = chlorodifluoromethane</t>
  </si>
  <si>
    <t>Total emissions including non-Kyoto products</t>
  </si>
  <si>
    <t>3_202_2389_3_1</t>
  </si>
  <si>
    <t>Electricity</t>
  </si>
  <si>
    <t>Electricity Use</t>
  </si>
  <si>
    <t>UK electricity</t>
  </si>
  <si>
    <t>Electricity generated</t>
  </si>
  <si>
    <t>Electricity: UK</t>
  </si>
  <si>
    <t>7_400_4000_5_1</t>
  </si>
  <si>
    <t>WTT - fuels</t>
  </si>
  <si>
    <t>WTT- fuels</t>
  </si>
  <si>
    <t>11_100_1000_8_1</t>
  </si>
  <si>
    <t>WTT - Natural gas</t>
  </si>
  <si>
    <t>11_100_1004_1_1</t>
  </si>
  <si>
    <t>11_100_1004_6_1</t>
  </si>
  <si>
    <t>11_100_1007_8_1</t>
  </si>
  <si>
    <t>11_101_1010_8_1</t>
  </si>
  <si>
    <t>11_101_1011_8_1</t>
  </si>
  <si>
    <t>11_101_1014_8_1</t>
  </si>
  <si>
    <t>Scope 4</t>
  </si>
  <si>
    <t>11_100_1003_8_1</t>
  </si>
  <si>
    <t>11_101_1017_8_1</t>
  </si>
  <si>
    <t>11_102_1027_15_1</t>
  </si>
  <si>
    <t>WTT- bioenergy</t>
  </si>
  <si>
    <t>WTT- biomass</t>
  </si>
  <si>
    <t>12_901_1043_15_1</t>
  </si>
  <si>
    <t>12_901_1044_15_1</t>
  </si>
  <si>
    <t>12_901_1045_15_1</t>
  </si>
  <si>
    <t xml:space="preserve">Scope 3 </t>
  </si>
  <si>
    <t>WTT - mileage</t>
  </si>
  <si>
    <t>WTT- delivery vehs &amp; freight</t>
  </si>
  <si>
    <t>WTT- vans</t>
  </si>
  <si>
    <t>28_906_3102_9_1</t>
  </si>
  <si>
    <t>28_906_3103_9_1</t>
  </si>
  <si>
    <t>WTT- pass vehs &amp; travel- land</t>
  </si>
  <si>
    <t>WTT- cars (by size)</t>
  </si>
  <si>
    <t>26_904_3069_9_1</t>
  </si>
  <si>
    <t>26_904_3070_9_1</t>
  </si>
  <si>
    <t xml:space="preserve">T&amp;D </t>
  </si>
  <si>
    <t>Transmission and distribution</t>
  </si>
  <si>
    <t>T&amp;D- UK electricity</t>
  </si>
  <si>
    <t>13_402_4000_5_1</t>
  </si>
  <si>
    <t>WTT- UK electricity</t>
  </si>
  <si>
    <t>WTT- UK electricity (generation)</t>
  </si>
  <si>
    <t>15_917_4000_5_1</t>
  </si>
  <si>
    <t>WTT- UK electricity (T&amp;D)</t>
  </si>
  <si>
    <t>15_918_4000_5_1</t>
  </si>
  <si>
    <t>17_404_4005_1_1</t>
  </si>
  <si>
    <t>18_405_4006_1_1</t>
  </si>
  <si>
    <t>Waste</t>
  </si>
  <si>
    <t>Waste disposal</t>
  </si>
  <si>
    <t>Electrical items</t>
  </si>
  <si>
    <t>Batteries</t>
  </si>
  <si>
    <t>Open-loop</t>
  </si>
  <si>
    <t>20_503_5344_15_1</t>
  </si>
  <si>
    <t>Paper</t>
  </si>
  <si>
    <t>Paper and board: mixed</t>
  </si>
  <si>
    <t>Closed-loop</t>
  </si>
  <si>
    <t>20_506_5450_15_1</t>
  </si>
  <si>
    <t>Refuse</t>
  </si>
  <si>
    <t>Organic: food and drink waste</t>
  </si>
  <si>
    <t>Anaerobic digestion</t>
  </si>
  <si>
    <t>20_507_5293_15_1</t>
  </si>
  <si>
    <t>Organic: garden waste</t>
  </si>
  <si>
    <t>Composting</t>
  </si>
  <si>
    <t>20_507_5298_15_1</t>
  </si>
  <si>
    <t>Household residual waste</t>
  </si>
  <si>
    <t>Incineration with Energy Recovery</t>
  </si>
  <si>
    <t>20_507_5283_15_1</t>
  </si>
  <si>
    <t>Other</t>
  </si>
  <si>
    <t>Glass</t>
  </si>
  <si>
    <t>20_501_5268_15_1</t>
  </si>
  <si>
    <t>Metal</t>
  </si>
  <si>
    <t>Metal: scrap metal</t>
  </si>
  <si>
    <t>20_504_5365_15_1</t>
  </si>
  <si>
    <t>Construction</t>
  </si>
  <si>
    <t>Wood</t>
  </si>
  <si>
    <t>20_500_5254_15_1</t>
  </si>
  <si>
    <t>WEEE - mixed</t>
  </si>
  <si>
    <t>20_503_5330_15_1</t>
  </si>
  <si>
    <t xml:space="preserve">Paper and cardboard </t>
  </si>
  <si>
    <t>Commercial and industrial waste</t>
  </si>
  <si>
    <t>20_507_5311_15_1</t>
  </si>
  <si>
    <t>Scope 1 and 2 emissions</t>
  </si>
  <si>
    <t>Emissions (tCO2e)</t>
  </si>
  <si>
    <t xml:space="preserve">Purchased renewable electricity </t>
  </si>
  <si>
    <t>Electricity used</t>
  </si>
  <si>
    <t>Non-renewable electricity</t>
  </si>
  <si>
    <t>On-site generation</t>
  </si>
  <si>
    <t xml:space="preserve">Emissions per 100 students </t>
  </si>
  <si>
    <t>Year</t>
  </si>
  <si>
    <t>Fossil fuel (kWh)</t>
  </si>
  <si>
    <t>Electricity use (kWh)</t>
  </si>
  <si>
    <t>2026-27</t>
  </si>
  <si>
    <t>[Reporting Month]</t>
  </si>
  <si>
    <t>[College]</t>
  </si>
  <si>
    <t>[Yes/No]</t>
  </si>
  <si>
    <t>[Data Source]</t>
  </si>
  <si>
    <t>[Fleet]</t>
  </si>
  <si>
    <t>[Fuels]</t>
  </si>
  <si>
    <t>[EV]</t>
  </si>
  <si>
    <t>[Control Boundary]</t>
  </si>
  <si>
    <t>[Fleet Units]</t>
  </si>
  <si>
    <t>[Heating Units]</t>
  </si>
  <si>
    <t>[Plastics]</t>
  </si>
  <si>
    <t>[Paper]</t>
  </si>
  <si>
    <t>[Glass]</t>
  </si>
  <si>
    <t>[Construction]</t>
  </si>
  <si>
    <t>[Organic Waste]</t>
  </si>
  <si>
    <t>[Commercial Waste]</t>
  </si>
  <si>
    <t>[WEEE - mixed]</t>
  </si>
  <si>
    <t>[Mixed Cans]</t>
  </si>
  <si>
    <t>[avrg plastics]</t>
  </si>
  <si>
    <t>[Paper &amp; Board]</t>
  </si>
  <si>
    <t>[Insulation]</t>
  </si>
  <si>
    <t>[Clothing]</t>
  </si>
  <si>
    <t>2014-15</t>
  </si>
  <si>
    <t>2015-16</t>
  </si>
  <si>
    <t>Please Select From Option</t>
  </si>
  <si>
    <t>Please Select Control Boundary</t>
  </si>
  <si>
    <t>2016-17</t>
  </si>
  <si>
    <t>January</t>
  </si>
  <si>
    <t>All Souls College</t>
  </si>
  <si>
    <t>Yes</t>
  </si>
  <si>
    <t>Small diesel car ≤ 1.7 litre</t>
  </si>
  <si>
    <t>Financial Control Boundary</t>
  </si>
  <si>
    <t>Primary material production</t>
  </si>
  <si>
    <t>Closed-loop source</t>
  </si>
  <si>
    <t>Combustion</t>
  </si>
  <si>
    <t>2017-18</t>
  </si>
  <si>
    <t>February</t>
  </si>
  <si>
    <t>Balliol College</t>
  </si>
  <si>
    <t>No</t>
  </si>
  <si>
    <t>Medium diesel car, 1.7 - 2.0 litre</t>
  </si>
  <si>
    <t>Mileage</t>
  </si>
  <si>
    <t>Operational Control Boundary</t>
  </si>
  <si>
    <t>Open-loop source</t>
  </si>
  <si>
    <t>Landfill</t>
  </si>
  <si>
    <t>2018-19</t>
  </si>
  <si>
    <t>March</t>
  </si>
  <si>
    <t>Blackfriars Hall</t>
  </si>
  <si>
    <t>Supplier report</t>
  </si>
  <si>
    <t>Large Diesel Car &gt; 2.0 litre</t>
  </si>
  <si>
    <t>Re-used</t>
  </si>
  <si>
    <t>2019-20</t>
  </si>
  <si>
    <t>April</t>
  </si>
  <si>
    <t>Brasenose College</t>
  </si>
  <si>
    <t>MPV - Diesel</t>
  </si>
  <si>
    <t>2020-21</t>
  </si>
  <si>
    <t>May</t>
  </si>
  <si>
    <t>Campion Hall</t>
  </si>
  <si>
    <t>Diesel van Class I (up to 1.305 tonnes)</t>
  </si>
  <si>
    <t>2021-22</t>
  </si>
  <si>
    <t>June</t>
  </si>
  <si>
    <t>Christ Church</t>
  </si>
  <si>
    <t>Diesel van Class II (1.305 to 1.74 tonnes)</t>
  </si>
  <si>
    <t>2022-23</t>
  </si>
  <si>
    <t>July</t>
  </si>
  <si>
    <t>Corpus Christi College</t>
  </si>
  <si>
    <t>Diesel van Class III (1.74 to 3.5 tonnes)</t>
  </si>
  <si>
    <t>2023-24</t>
  </si>
  <si>
    <t>August</t>
  </si>
  <si>
    <t>Exeter College</t>
  </si>
  <si>
    <t>Diesel 4x4</t>
  </si>
  <si>
    <t>September</t>
  </si>
  <si>
    <t>Green Templeton College</t>
  </si>
  <si>
    <t>Minibus - Diesel</t>
  </si>
  <si>
    <t>October</t>
  </si>
  <si>
    <t>Harris Manchester College</t>
  </si>
  <si>
    <t>Small Petrol Cars  ≤ 1.4 litre</t>
  </si>
  <si>
    <t>November</t>
  </si>
  <si>
    <t>Hertford College</t>
  </si>
  <si>
    <t>Medium Petrol Car 1.4 - 2.0 litre</t>
  </si>
  <si>
    <t>December</t>
  </si>
  <si>
    <t>Jesus College</t>
  </si>
  <si>
    <t>Large Petrol Car &gt; 2.0 litre</t>
  </si>
  <si>
    <t>Keble College</t>
  </si>
  <si>
    <t>Small Hybrid Car - Petrol</t>
  </si>
  <si>
    <t>Kellogg College</t>
  </si>
  <si>
    <t>Medium Hybrid Car - Petrol</t>
  </si>
  <si>
    <t>Lady Margaret Hall</t>
  </si>
  <si>
    <t>Large Hybrid Car - Petrol</t>
  </si>
  <si>
    <t>Linacre College</t>
  </si>
  <si>
    <t>Average Medium Car (Unknown Fuel)</t>
  </si>
  <si>
    <t>Lincoln College</t>
  </si>
  <si>
    <t>Rigid Diesel HGV (&gt;3.5 - 7.5 tonnes)</t>
  </si>
  <si>
    <t>Magdalen College</t>
  </si>
  <si>
    <t>Rigid Diesel HGV (&gt;7.5 tonnes-17 tonnes)</t>
  </si>
  <si>
    <t>Mansfield College</t>
  </si>
  <si>
    <t>Rigid Diesel HGV (&gt;17 tonnes)</t>
  </si>
  <si>
    <t>Merton College</t>
  </si>
  <si>
    <t>All Diesel Rigid HGVs</t>
  </si>
  <si>
    <t>New College</t>
  </si>
  <si>
    <t>Articulated Diesel HGV (&gt;3.5 - 33t)</t>
  </si>
  <si>
    <t>Nuffield College</t>
  </si>
  <si>
    <t>Articulated Diesel HGV (&gt;33t)</t>
  </si>
  <si>
    <t>Oriel College</t>
  </si>
  <si>
    <t>All Diesel Articulated HGVs</t>
  </si>
  <si>
    <t>Pembroke College</t>
  </si>
  <si>
    <t>All Diesel HGVs</t>
  </si>
  <si>
    <t>The Queen's College</t>
  </si>
  <si>
    <t>Other Vehicles - Diesel</t>
  </si>
  <si>
    <t>Regent's Park College</t>
  </si>
  <si>
    <t>Other Vehicles - Petrol</t>
  </si>
  <si>
    <t>Reuben College</t>
  </si>
  <si>
    <t>St Anne's College</t>
  </si>
  <si>
    <t>St Antony's College</t>
  </si>
  <si>
    <t>St Catherine's College</t>
  </si>
  <si>
    <t>St Cross College</t>
  </si>
  <si>
    <t>St Edmund Hall</t>
  </si>
  <si>
    <t>St Hilda's College</t>
  </si>
  <si>
    <t>St Hugh's College</t>
  </si>
  <si>
    <t>St John's College</t>
  </si>
  <si>
    <t>St Peter's College</t>
  </si>
  <si>
    <t>Somerville College</t>
  </si>
  <si>
    <t>Trinity College</t>
  </si>
  <si>
    <t>University College</t>
  </si>
  <si>
    <t>Wadham College</t>
  </si>
  <si>
    <t>Wolfson College</t>
  </si>
  <si>
    <t>Worcester College</t>
  </si>
  <si>
    <t>Wycliff Hall</t>
  </si>
  <si>
    <t>Copyright</t>
  </si>
  <si>
    <t>Local Partnerships LLP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</si>
</sst>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_ ;\-#,##0\ "/>
    <numFmt numFmtId="165" formatCode="0.000"/>
    <numFmt numFmtId="166" formatCode="0.00000"/>
    <numFmt numFmtId="167" formatCode="0.0%"/>
    <numFmt numFmtId="168" formatCode="_-* #,##0_-;\-* #,##0_-;_-* &quot;-&quot;??_-;_-@_-"/>
    <numFmt numFmtId="169" formatCode="#,##0.0_ ;\-#,##0.0\ "/>
  </numFmts>
  <fonts count="39">
    <font>
      <sz val="11"/>
      <color theme="1"/>
      <name val="Aptos Narrow"/>
      <family val="2"/>
      <scheme val="minor"/>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theme="0"/>
      <name val="Arial"/>
      <family val="2"/>
    </font>
    <font>
      <b/>
      <sz val="11"/>
      <color theme="1"/>
      <name val="Arial"/>
      <family val="2"/>
    </font>
    <font>
      <i/>
      <sz val="11"/>
      <color theme="1"/>
      <name val="Arial"/>
      <family val="2"/>
    </font>
    <font>
      <sz val="11"/>
      <color theme="1"/>
      <name val="Arial"/>
      <family val="2"/>
    </font>
    <font>
      <b/>
      <sz val="11"/>
      <color theme="0"/>
      <name val="Arial"/>
      <family val="2"/>
    </font>
    <font>
      <u/>
      <sz val="11"/>
      <color theme="10"/>
      <name val="Arial"/>
      <family val="2"/>
    </font>
    <font>
      <b/>
      <sz val="11"/>
      <name val="Arial"/>
      <family val="2"/>
    </font>
    <font>
      <sz val="11"/>
      <name val="Aptos Narrow"/>
      <family val="2"/>
      <scheme val="minor"/>
    </font>
    <font>
      <sz val="11"/>
      <color rgb="FF002147"/>
      <name val="Aptos Narrow"/>
      <family val="2"/>
      <scheme val="minor"/>
    </font>
    <font>
      <b/>
      <sz val="11"/>
      <color rgb="FF002147"/>
      <name val="Aptos Narrow"/>
      <family val="2"/>
      <scheme val="minor"/>
    </font>
    <font>
      <sz val="8"/>
      <name val="Aptos Narrow"/>
      <family val="2"/>
      <scheme val="minor"/>
    </font>
    <font>
      <b/>
      <sz val="14"/>
      <color theme="0"/>
      <name val="Arial"/>
      <family val="2"/>
    </font>
    <font>
      <b/>
      <sz val="20"/>
      <color theme="3"/>
      <name val="Aptos Narrow"/>
      <family val="2"/>
      <scheme val="minor"/>
    </font>
    <font>
      <b/>
      <sz val="11"/>
      <color theme="3"/>
      <name val="Calibri"/>
      <family val="2"/>
    </font>
    <font>
      <sz val="11"/>
      <color theme="1"/>
      <name val="Calibri"/>
      <family val="2"/>
    </font>
    <font>
      <b/>
      <sz val="11"/>
      <color rgb="FF002147"/>
      <name val="Calibri"/>
      <family val="2"/>
    </font>
    <font>
      <sz val="11"/>
      <name val="Calibri"/>
      <family val="2"/>
    </font>
    <font>
      <sz val="11"/>
      <color rgb="FF9C0006"/>
      <name val="Calibri"/>
      <family val="2"/>
    </font>
    <font>
      <b/>
      <sz val="11"/>
      <color theme="0"/>
      <name val="Calibri"/>
      <family val="2"/>
    </font>
    <font>
      <b/>
      <sz val="15"/>
      <color theme="3"/>
      <name val="Calibri"/>
      <family val="2"/>
    </font>
    <font>
      <b/>
      <sz val="20"/>
      <color theme="3"/>
      <name val="Calibri"/>
      <family val="2"/>
    </font>
    <font>
      <b/>
      <sz val="12"/>
      <color theme="3"/>
      <name val="Calibri"/>
      <family val="2"/>
    </font>
    <font>
      <b/>
      <sz val="11"/>
      <name val="Calibri"/>
      <family val="2"/>
    </font>
    <font>
      <b/>
      <sz val="11"/>
      <color rgb="FF002060"/>
      <name val="Calibri"/>
      <family val="2"/>
    </font>
    <font>
      <b/>
      <vertAlign val="subscript"/>
      <sz val="11"/>
      <color rgb="FF002060"/>
      <name val="Arial"/>
      <family val="2"/>
    </font>
    <font>
      <b/>
      <sz val="11"/>
      <color rgb="FF002060"/>
      <name val="Arial"/>
      <family val="2"/>
    </font>
    <font>
      <b/>
      <sz val="14"/>
      <color theme="0"/>
      <name val="Calibri"/>
      <family val="2"/>
    </font>
    <font>
      <sz val="11"/>
      <color theme="7"/>
      <name val="Arial"/>
      <family val="2"/>
    </font>
    <font>
      <b/>
      <sz val="11"/>
      <color theme="4" tint="-0.499984740745262"/>
      <name val="Arial"/>
      <family val="2"/>
    </font>
    <font>
      <i/>
      <sz val="11"/>
      <color theme="0" tint="-0.499984740745262"/>
      <name val="Calibri"/>
      <family val="2"/>
    </font>
    <font>
      <b/>
      <i/>
      <sz val="11"/>
      <color theme="0" tint="-0.499984740745262"/>
      <name val="Arial"/>
      <family val="2"/>
    </font>
    <font>
      <i/>
      <sz val="11"/>
      <color theme="0" tint="-0.499984740745262"/>
      <name val="Arial"/>
      <family val="2"/>
    </font>
    <font>
      <i/>
      <sz val="11"/>
      <color theme="0" tint="-0.499984740745262"/>
      <name val="Aptos Narrow"/>
      <family val="2"/>
      <scheme val="minor"/>
    </font>
    <font>
      <b/>
      <sz val="16"/>
      <color theme="0"/>
      <name val="Calibri"/>
      <family val="2"/>
    </font>
  </fonts>
  <fills count="21">
    <fill>
      <patternFill patternType="none"/>
    </fill>
    <fill>
      <patternFill patternType="gray125"/>
    </fill>
    <fill>
      <patternFill patternType="solid">
        <fgColor rgb="FF007078"/>
        <bgColor indexed="64"/>
      </patternFill>
    </fill>
    <fill>
      <patternFill patternType="solid">
        <fgColor rgb="FF00C18B"/>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rgb="FF002147"/>
        <bgColor indexed="64"/>
      </patternFill>
    </fill>
    <fill>
      <patternFill patternType="solid">
        <fgColor rgb="FF00AAB4"/>
        <bgColor indexed="64"/>
      </patternFill>
    </fill>
    <fill>
      <patternFill patternType="solid">
        <fgColor rgb="FF789E9E"/>
        <bgColor indexed="64"/>
      </patternFill>
    </fill>
    <fill>
      <patternFill patternType="solid">
        <fgColor theme="5" tint="0.59999389629810485"/>
        <bgColor indexed="65"/>
      </patternFill>
    </fill>
    <fill>
      <patternFill patternType="solid">
        <fgColor rgb="FF6CD293"/>
        <bgColor indexed="64"/>
      </patternFill>
    </fill>
    <fill>
      <patternFill patternType="solid">
        <fgColor rgb="FFFBFFB3"/>
        <bgColor indexed="64"/>
      </patternFill>
    </fill>
    <fill>
      <patternFill patternType="solid">
        <fgColor indexed="65"/>
        <bgColor indexed="64"/>
      </patternFill>
    </fill>
    <fill>
      <patternFill patternType="solid">
        <fgColor theme="3" tint="-0.249977111117893"/>
        <bgColor indexed="64"/>
      </patternFill>
    </fill>
    <fill>
      <patternFill patternType="solid">
        <fgColor rgb="FFFFC7CE"/>
      </patternFill>
    </fill>
    <fill>
      <patternFill patternType="solid">
        <fgColor rgb="FFFFFF0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79998168889431442"/>
        <bgColor indexed="65"/>
      </patternFill>
    </fill>
  </fills>
  <borders count="67">
    <border>
      <left/>
      <right/>
      <top/>
      <bottom/>
      <diagonal/>
    </border>
    <border>
      <left/>
      <right/>
      <top style="medium">
        <color rgb="FF00C18B"/>
      </top>
      <bottom/>
      <diagonal/>
    </border>
    <border>
      <left/>
      <right/>
      <top/>
      <bottom style="medium">
        <color rgb="FF007078"/>
      </bottom>
      <diagonal/>
    </border>
    <border>
      <left/>
      <right/>
      <top style="thick">
        <color rgb="FF00C18B"/>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diagonal/>
    </border>
    <border>
      <left/>
      <right/>
      <top/>
      <bottom style="thick">
        <color rgb="FF002147"/>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right/>
      <top/>
      <bottom style="medium">
        <color theme="4" tint="0.39997558519241921"/>
      </bottom>
      <diagonal/>
    </border>
    <border>
      <left/>
      <right/>
      <top style="thin">
        <color indexed="64"/>
      </top>
      <bottom/>
      <diagonal/>
    </border>
    <border>
      <left style="thin">
        <color theme="0" tint="-4.9989318521683403E-2"/>
      </left>
      <right/>
      <top style="thin">
        <color theme="0" tint="-4.9989318521683403E-2"/>
      </top>
      <bottom/>
      <diagonal/>
    </border>
    <border>
      <left style="thin">
        <color theme="0" tint="-4.9989318521683403E-2"/>
      </left>
      <right/>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s>
  <cellStyleXfs count="20">
    <xf numFmtId="0" fontId="0" fillId="0" borderId="0"/>
    <xf numFmtId="43" fontId="1" fillId="0" borderId="0" applyFont="0" applyFill="0" applyBorder="0" applyAlignment="0" applyProtection="0"/>
    <xf numFmtId="0" fontId="2" fillId="0" borderId="44" applyNumberFormat="0" applyFill="0" applyAlignment="0" applyProtection="0"/>
    <xf numFmtId="0" fontId="3" fillId="0" borderId="0" applyNumberFormat="0" applyFill="0" applyAlignment="0" applyProtection="0"/>
    <xf numFmtId="0" fontId="4" fillId="0" borderId="0" applyNumberFormat="0" applyFill="0" applyAlignment="0" applyProtection="0"/>
    <xf numFmtId="0" fontId="4" fillId="0" borderId="0" applyNumberFormat="0" applyFill="0" applyBorder="0" applyAlignment="0" applyProtection="0"/>
    <xf numFmtId="0" fontId="31" fillId="7" borderId="0" applyNumberFormat="0" applyBorder="0" applyAlignment="0" applyProtection="0"/>
    <xf numFmtId="0" fontId="14" fillId="8" borderId="0" applyNumberFormat="0" applyBorder="0" applyAlignment="0" applyProtection="0"/>
    <xf numFmtId="0" fontId="13" fillId="9" borderId="0" applyNumberFormat="0" applyBorder="0" applyAlignment="0" applyProtection="0"/>
    <xf numFmtId="0" fontId="8" fillId="0" borderId="0"/>
    <xf numFmtId="0" fontId="10" fillId="0" borderId="0" applyNumberForma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1" fillId="4" borderId="0"/>
    <xf numFmtId="4" fontId="1" fillId="10" borderId="45" applyAlignment="0" applyProtection="0"/>
    <xf numFmtId="0" fontId="1" fillId="11" borderId="45" applyNumberFormat="0" applyAlignment="0" applyProtection="0"/>
    <xf numFmtId="0" fontId="4" fillId="0" borderId="46" applyNumberFormat="0" applyFill="0" applyAlignment="0" applyProtection="0"/>
    <xf numFmtId="9" fontId="1" fillId="0" borderId="0" applyFont="0" applyFill="0" applyBorder="0" applyAlignment="0" applyProtection="0"/>
    <xf numFmtId="0" fontId="22" fillId="15" borderId="0" applyNumberFormat="0" applyBorder="0" applyAlignment="0" applyProtection="0"/>
    <xf numFmtId="0" fontId="1" fillId="20" borderId="0" applyNumberFormat="0" applyBorder="0" applyAlignment="0" applyProtection="0"/>
  </cellStyleXfs>
  <cellXfs count="350">
    <xf numFmtId="0" fontId="0" fillId="0" borderId="0" xfId="0"/>
    <xf numFmtId="0" fontId="8" fillId="0" borderId="0" xfId="9"/>
    <xf numFmtId="0" fontId="6" fillId="0" borderId="0" xfId="9" applyFont="1" applyAlignment="1">
      <alignment vertical="top"/>
    </xf>
    <xf numFmtId="0" fontId="8" fillId="0" borderId="0" xfId="9" applyAlignment="1">
      <alignment vertical="top"/>
    </xf>
    <xf numFmtId="0" fontId="8" fillId="0" borderId="0" xfId="9" applyAlignment="1">
      <alignment horizontal="left" vertical="top" wrapText="1"/>
    </xf>
    <xf numFmtId="0" fontId="0" fillId="4" borderId="4" xfId="0" applyFill="1" applyBorder="1" applyAlignment="1">
      <alignment vertical="center"/>
    </xf>
    <xf numFmtId="0" fontId="0" fillId="0" borderId="4" xfId="0" applyBorder="1" applyAlignment="1">
      <alignment vertical="center"/>
    </xf>
    <xf numFmtId="0" fontId="31" fillId="7" borderId="0" xfId="6"/>
    <xf numFmtId="0" fontId="8" fillId="0" borderId="0" xfId="9" applyAlignment="1">
      <alignment vertical="center"/>
    </xf>
    <xf numFmtId="0" fontId="6" fillId="0" borderId="0" xfId="9" applyFont="1" applyAlignment="1">
      <alignment horizontal="left"/>
    </xf>
    <xf numFmtId="0" fontId="10" fillId="0" borderId="0" xfId="10" applyAlignment="1"/>
    <xf numFmtId="0" fontId="8" fillId="0" borderId="0" xfId="9" applyAlignment="1">
      <alignment horizontal="left"/>
    </xf>
    <xf numFmtId="14" fontId="8" fillId="0" borderId="0" xfId="9" applyNumberFormat="1" applyAlignment="1">
      <alignment horizontal="left"/>
    </xf>
    <xf numFmtId="0" fontId="11" fillId="4" borderId="0" xfId="9" applyFont="1" applyFill="1"/>
    <xf numFmtId="0" fontId="9" fillId="2" borderId="5" xfId="9" applyFont="1" applyFill="1" applyBorder="1" applyAlignment="1">
      <alignment horizontal="left" vertical="center"/>
    </xf>
    <xf numFmtId="0" fontId="5" fillId="4" borderId="0" xfId="9" applyFont="1" applyFill="1" applyAlignment="1">
      <alignment horizontal="center"/>
    </xf>
    <xf numFmtId="0" fontId="5" fillId="4" borderId="0" xfId="9" applyFont="1" applyFill="1"/>
    <xf numFmtId="167" fontId="0" fillId="6" borderId="16" xfId="12" applyNumberFormat="1" applyFont="1" applyFill="1" applyBorder="1" applyAlignment="1">
      <alignment vertical="center"/>
    </xf>
    <xf numFmtId="3" fontId="8" fillId="0" borderId="0" xfId="9" applyNumberFormat="1"/>
    <xf numFmtId="4" fontId="8" fillId="6" borderId="25" xfId="9" applyNumberFormat="1" applyFill="1" applyBorder="1" applyAlignment="1">
      <alignment vertical="center"/>
    </xf>
    <xf numFmtId="167" fontId="0" fillId="6" borderId="14" xfId="12" applyNumberFormat="1" applyFont="1" applyFill="1" applyBorder="1" applyAlignment="1">
      <alignment vertical="center"/>
    </xf>
    <xf numFmtId="167" fontId="0" fillId="6" borderId="15" xfId="12" applyNumberFormat="1" applyFont="1" applyFill="1" applyBorder="1" applyAlignment="1">
      <alignment vertical="center"/>
    </xf>
    <xf numFmtId="4" fontId="8" fillId="6" borderId="29" xfId="9" applyNumberFormat="1" applyFill="1" applyBorder="1" applyAlignment="1">
      <alignment vertical="center"/>
    </xf>
    <xf numFmtId="167" fontId="0" fillId="6" borderId="4" xfId="12" applyNumberFormat="1" applyFont="1" applyFill="1" applyBorder="1" applyAlignment="1">
      <alignment vertical="center"/>
    </xf>
    <xf numFmtId="4" fontId="8" fillId="6" borderId="31" xfId="9" applyNumberFormat="1" applyFill="1" applyBorder="1" applyAlignment="1">
      <alignment vertical="center"/>
    </xf>
    <xf numFmtId="167" fontId="0" fillId="6" borderId="19" xfId="12" applyNumberFormat="1" applyFont="1" applyFill="1" applyBorder="1" applyAlignment="1">
      <alignment vertical="center"/>
    </xf>
    <xf numFmtId="167" fontId="0" fillId="6" borderId="32" xfId="12" applyNumberFormat="1" applyFont="1" applyFill="1" applyBorder="1" applyAlignment="1">
      <alignment vertical="center"/>
    </xf>
    <xf numFmtId="0" fontId="8" fillId="0" borderId="34" xfId="9" applyBorder="1" applyAlignment="1">
      <alignment vertical="center"/>
    </xf>
    <xf numFmtId="4" fontId="8" fillId="6" borderId="12" xfId="9" applyNumberFormat="1" applyFill="1" applyBorder="1" applyAlignment="1">
      <alignment vertical="center"/>
    </xf>
    <xf numFmtId="167" fontId="0" fillId="6" borderId="35" xfId="12" applyNumberFormat="1" applyFont="1" applyFill="1" applyBorder="1" applyAlignment="1">
      <alignment vertical="center"/>
    </xf>
    <xf numFmtId="167" fontId="0" fillId="6" borderId="11" xfId="12" applyNumberFormat="1" applyFont="1" applyFill="1" applyBorder="1" applyAlignment="1">
      <alignment vertical="center"/>
    </xf>
    <xf numFmtId="4" fontId="8" fillId="6" borderId="37" xfId="9" applyNumberFormat="1" applyFill="1" applyBorder="1" applyAlignment="1">
      <alignment vertical="center"/>
    </xf>
    <xf numFmtId="167" fontId="0" fillId="6" borderId="38" xfId="12" applyNumberFormat="1" applyFont="1" applyFill="1" applyBorder="1" applyAlignment="1">
      <alignment vertical="center"/>
    </xf>
    <xf numFmtId="167" fontId="0" fillId="6" borderId="39" xfId="12" applyNumberFormat="1" applyFont="1" applyFill="1" applyBorder="1" applyAlignment="1">
      <alignment vertical="center"/>
    </xf>
    <xf numFmtId="167" fontId="0" fillId="6" borderId="25" xfId="12" applyNumberFormat="1" applyFont="1" applyFill="1" applyBorder="1" applyAlignment="1">
      <alignment vertical="center"/>
    </xf>
    <xf numFmtId="167" fontId="0" fillId="6" borderId="29" xfId="12" applyNumberFormat="1" applyFont="1" applyFill="1" applyBorder="1" applyAlignment="1">
      <alignment vertical="center"/>
    </xf>
    <xf numFmtId="167" fontId="0" fillId="6" borderId="43" xfId="12" applyNumberFormat="1" applyFont="1" applyFill="1" applyBorder="1" applyAlignment="1">
      <alignment vertical="center"/>
    </xf>
    <xf numFmtId="167" fontId="0" fillId="6" borderId="12" xfId="12" applyNumberFormat="1" applyFont="1" applyFill="1" applyBorder="1" applyAlignment="1">
      <alignment vertical="center"/>
    </xf>
    <xf numFmtId="0" fontId="0" fillId="0" borderId="4" xfId="0" applyBorder="1" applyAlignment="1">
      <alignment wrapText="1"/>
    </xf>
    <xf numFmtId="0" fontId="0" fillId="0" borderId="4" xfId="0" applyBorder="1"/>
    <xf numFmtId="49" fontId="0" fillId="0" borderId="4" xfId="0" applyNumberFormat="1" applyBorder="1" applyAlignment="1">
      <alignment wrapText="1"/>
    </xf>
    <xf numFmtId="166" fontId="12" fillId="13" borderId="4" xfId="1" applyNumberFormat="1" applyFont="1" applyFill="1" applyBorder="1" applyAlignment="1">
      <alignment horizontal="center" wrapText="1"/>
    </xf>
    <xf numFmtId="0" fontId="0" fillId="0" borderId="14" xfId="0" applyBorder="1" applyAlignment="1">
      <alignment wrapText="1"/>
    </xf>
    <xf numFmtId="0" fontId="16" fillId="14" borderId="47" xfId="0" applyFont="1" applyFill="1" applyBorder="1" applyAlignment="1">
      <alignment vertical="center" wrapText="1"/>
    </xf>
    <xf numFmtId="49" fontId="16" fillId="14" borderId="47" xfId="0" applyNumberFormat="1" applyFont="1" applyFill="1" applyBorder="1" applyAlignment="1">
      <alignment vertical="center" wrapText="1"/>
    </xf>
    <xf numFmtId="0" fontId="16" fillId="14" borderId="47" xfId="0" applyFont="1" applyFill="1" applyBorder="1" applyAlignment="1">
      <alignment vertical="center"/>
    </xf>
    <xf numFmtId="14" fontId="0" fillId="0" borderId="4" xfId="0" applyNumberFormat="1" applyBorder="1" applyAlignment="1">
      <alignment wrapText="1"/>
    </xf>
    <xf numFmtId="0" fontId="0" fillId="0" borderId="14" xfId="0" applyBorder="1"/>
    <xf numFmtId="166" fontId="12" fillId="13" borderId="14" xfId="1" applyNumberFormat="1" applyFont="1" applyFill="1" applyBorder="1" applyAlignment="1">
      <alignment horizontal="center" wrapText="1"/>
    </xf>
    <xf numFmtId="0" fontId="0" fillId="0" borderId="19" xfId="0" applyBorder="1" applyAlignment="1">
      <alignment wrapText="1"/>
    </xf>
    <xf numFmtId="0" fontId="0" fillId="0" borderId="19" xfId="0" applyBorder="1"/>
    <xf numFmtId="166" fontId="12" fillId="13" borderId="19" xfId="1" applyNumberFormat="1" applyFont="1" applyFill="1" applyBorder="1" applyAlignment="1">
      <alignment horizontal="center" wrapText="1"/>
    </xf>
    <xf numFmtId="0" fontId="22" fillId="15" borderId="4" xfId="18" applyBorder="1" applyAlignment="1">
      <alignment wrapText="1"/>
    </xf>
    <xf numFmtId="49" fontId="22" fillId="15" borderId="4" xfId="18" applyNumberFormat="1" applyBorder="1" applyAlignment="1">
      <alignment wrapText="1"/>
    </xf>
    <xf numFmtId="0" fontId="22" fillId="15" borderId="4" xfId="18" applyBorder="1"/>
    <xf numFmtId="166" fontId="22" fillId="15" borderId="4" xfId="18" applyNumberFormat="1" applyBorder="1" applyAlignment="1">
      <alignment horizontal="center" wrapText="1"/>
    </xf>
    <xf numFmtId="0" fontId="22" fillId="15" borderId="0" xfId="18"/>
    <xf numFmtId="14" fontId="22" fillId="15" borderId="4" xfId="18" applyNumberFormat="1" applyBorder="1" applyAlignment="1">
      <alignment wrapText="1"/>
    </xf>
    <xf numFmtId="0" fontId="0" fillId="4" borderId="0" xfId="0" applyFill="1"/>
    <xf numFmtId="0" fontId="0" fillId="4" borderId="0" xfId="0" applyFill="1" applyAlignment="1">
      <alignment vertical="center"/>
    </xf>
    <xf numFmtId="0" fontId="19" fillId="4" borderId="0" xfId="0" applyFont="1" applyFill="1"/>
    <xf numFmtId="0" fontId="19" fillId="18" borderId="17" xfId="0" applyFont="1" applyFill="1" applyBorder="1" applyAlignment="1">
      <alignment horizontal="center" vertical="center"/>
    </xf>
    <xf numFmtId="0" fontId="19" fillId="0" borderId="0" xfId="0" applyFont="1"/>
    <xf numFmtId="0" fontId="24" fillId="17" borderId="44" xfId="2" applyFont="1" applyFill="1"/>
    <xf numFmtId="0" fontId="19" fillId="17" borderId="0" xfId="0" applyFont="1" applyFill="1"/>
    <xf numFmtId="164" fontId="19" fillId="19" borderId="4" xfId="1" applyNumberFormat="1" applyFont="1" applyFill="1" applyBorder="1" applyAlignment="1" applyProtection="1">
      <alignment horizontal="center" vertical="center"/>
      <protection locked="0"/>
    </xf>
    <xf numFmtId="164" fontId="19" fillId="19" borderId="14" xfId="1" applyNumberFormat="1" applyFont="1" applyFill="1" applyBorder="1" applyAlignment="1" applyProtection="1">
      <alignment horizontal="center" vertical="center"/>
      <protection locked="0"/>
    </xf>
    <xf numFmtId="164" fontId="19" fillId="19" borderId="35" xfId="1" applyNumberFormat="1" applyFont="1" applyFill="1" applyBorder="1" applyAlignment="1" applyProtection="1">
      <alignment horizontal="center" vertical="center"/>
      <protection locked="0"/>
    </xf>
    <xf numFmtId="164" fontId="19" fillId="19" borderId="38" xfId="1" applyNumberFormat="1" applyFont="1" applyFill="1" applyBorder="1" applyAlignment="1" applyProtection="1">
      <alignment horizontal="center" vertical="center"/>
      <protection locked="0"/>
    </xf>
    <xf numFmtId="164" fontId="21" fillId="19" borderId="4" xfId="1" applyNumberFormat="1" applyFont="1" applyFill="1" applyBorder="1" applyAlignment="1" applyProtection="1">
      <alignment horizontal="center" vertical="center"/>
      <protection locked="0"/>
    </xf>
    <xf numFmtId="164" fontId="21" fillId="19" borderId="35" xfId="1" applyNumberFormat="1" applyFont="1" applyFill="1" applyBorder="1" applyAlignment="1" applyProtection="1">
      <alignment horizontal="center" vertical="center"/>
      <protection locked="0"/>
    </xf>
    <xf numFmtId="0" fontId="20" fillId="5" borderId="22" xfId="7" applyFont="1" applyFill="1" applyBorder="1" applyAlignment="1">
      <alignment horizontal="center" vertical="center"/>
    </xf>
    <xf numFmtId="164" fontId="21" fillId="19" borderId="14" xfId="1" applyNumberFormat="1" applyFont="1" applyFill="1" applyBorder="1" applyAlignment="1" applyProtection="1">
      <alignment horizontal="center" vertical="center"/>
      <protection locked="0"/>
    </xf>
    <xf numFmtId="0" fontId="3" fillId="0" borderId="0" xfId="3" applyAlignment="1">
      <alignment vertical="center"/>
    </xf>
    <xf numFmtId="0" fontId="28" fillId="5" borderId="22" xfId="7" applyFont="1" applyFill="1" applyBorder="1" applyAlignment="1">
      <alignment horizontal="center" vertical="center"/>
    </xf>
    <xf numFmtId="0" fontId="6" fillId="4" borderId="9" xfId="9" applyFont="1" applyFill="1" applyBorder="1" applyAlignment="1">
      <alignment vertical="center" wrapText="1"/>
    </xf>
    <xf numFmtId="0" fontId="6" fillId="4" borderId="26" xfId="9" applyFont="1" applyFill="1" applyBorder="1" applyAlignment="1">
      <alignment vertical="center" wrapText="1"/>
    </xf>
    <xf numFmtId="0" fontId="6" fillId="4" borderId="33" xfId="9" applyFont="1" applyFill="1" applyBorder="1" applyAlignment="1">
      <alignment vertical="center" wrapText="1"/>
    </xf>
    <xf numFmtId="0" fontId="20" fillId="5" borderId="22" xfId="7" applyFont="1" applyFill="1" applyBorder="1" applyAlignment="1">
      <alignment horizontal="center" vertical="center" wrapText="1"/>
    </xf>
    <xf numFmtId="0" fontId="28" fillId="5" borderId="22" xfId="7" applyFont="1" applyFill="1" applyBorder="1" applyAlignment="1">
      <alignment horizontal="center" vertical="center" wrapText="1"/>
    </xf>
    <xf numFmtId="4" fontId="19" fillId="18" borderId="17" xfId="0" applyNumberFormat="1" applyFont="1" applyFill="1" applyBorder="1" applyAlignment="1">
      <alignment horizontal="center" vertical="center"/>
    </xf>
    <xf numFmtId="167" fontId="0" fillId="6" borderId="55" xfId="12" applyNumberFormat="1" applyFont="1" applyFill="1" applyBorder="1" applyAlignment="1">
      <alignment vertical="center"/>
    </xf>
    <xf numFmtId="0" fontId="6" fillId="4" borderId="27" xfId="9" applyFont="1" applyFill="1" applyBorder="1" applyAlignment="1">
      <alignment vertical="center" wrapText="1"/>
    </xf>
    <xf numFmtId="0" fontId="6" fillId="4" borderId="20" xfId="9" applyFont="1" applyFill="1" applyBorder="1" applyAlignment="1">
      <alignment vertical="center" wrapText="1"/>
    </xf>
    <xf numFmtId="0" fontId="6" fillId="4" borderId="6" xfId="9" applyFont="1" applyFill="1" applyBorder="1" applyAlignment="1">
      <alignment vertical="center" wrapText="1"/>
    </xf>
    <xf numFmtId="0" fontId="6" fillId="4" borderId="20" xfId="9" applyFont="1" applyFill="1" applyBorder="1" applyAlignment="1">
      <alignment vertical="center"/>
    </xf>
    <xf numFmtId="4" fontId="8" fillId="6" borderId="0" xfId="9" applyNumberFormat="1" applyFill="1" applyAlignment="1">
      <alignment vertical="center"/>
    </xf>
    <xf numFmtId="4" fontId="8" fillId="6" borderId="24" xfId="9" applyNumberFormat="1" applyFill="1" applyBorder="1" applyAlignment="1">
      <alignment vertical="center"/>
    </xf>
    <xf numFmtId="4" fontId="8" fillId="6" borderId="28" xfId="9" applyNumberFormat="1" applyFill="1" applyBorder="1" applyAlignment="1">
      <alignment vertical="center"/>
    </xf>
    <xf numFmtId="4" fontId="8" fillId="6" borderId="34" xfId="9" applyNumberFormat="1" applyFill="1" applyBorder="1" applyAlignment="1">
      <alignment vertical="center"/>
    </xf>
    <xf numFmtId="9" fontId="19" fillId="18" borderId="17" xfId="17" applyFont="1" applyFill="1" applyBorder="1" applyAlignment="1">
      <alignment horizontal="center" vertical="center"/>
    </xf>
    <xf numFmtId="4" fontId="8" fillId="6" borderId="58" xfId="9" applyNumberFormat="1" applyFill="1" applyBorder="1" applyAlignment="1">
      <alignment vertical="center"/>
    </xf>
    <xf numFmtId="167" fontId="0" fillId="6" borderId="57" xfId="12" applyNumberFormat="1" applyFont="1" applyFill="1" applyBorder="1" applyAlignment="1">
      <alignment vertical="center"/>
    </xf>
    <xf numFmtId="167" fontId="0" fillId="6" borderId="60" xfId="12" applyNumberFormat="1" applyFont="1" applyFill="1" applyBorder="1" applyAlignment="1">
      <alignment vertical="center"/>
    </xf>
    <xf numFmtId="167" fontId="0" fillId="6" borderId="24" xfId="12" applyNumberFormat="1" applyFont="1" applyFill="1" applyBorder="1" applyAlignment="1">
      <alignment vertical="center"/>
    </xf>
    <xf numFmtId="167" fontId="0" fillId="6" borderId="28" xfId="12" applyNumberFormat="1" applyFont="1" applyFill="1" applyBorder="1" applyAlignment="1">
      <alignment vertical="center"/>
    </xf>
    <xf numFmtId="167" fontId="0" fillId="6" borderId="34" xfId="12" applyNumberFormat="1" applyFont="1" applyFill="1" applyBorder="1" applyAlignment="1">
      <alignment vertical="center"/>
    </xf>
    <xf numFmtId="4" fontId="8" fillId="6" borderId="61" xfId="9" applyNumberFormat="1" applyFill="1" applyBorder="1" applyAlignment="1">
      <alignment vertical="center"/>
    </xf>
    <xf numFmtId="167" fontId="0" fillId="6" borderId="62" xfId="12" applyNumberFormat="1" applyFont="1" applyFill="1" applyBorder="1" applyAlignment="1">
      <alignment vertical="center"/>
    </xf>
    <xf numFmtId="4" fontId="8" fillId="6" borderId="63" xfId="9" applyNumberFormat="1" applyFill="1" applyBorder="1" applyAlignment="1">
      <alignment vertical="center"/>
    </xf>
    <xf numFmtId="167" fontId="0" fillId="6" borderId="56" xfId="12" applyNumberFormat="1" applyFont="1" applyFill="1" applyBorder="1" applyAlignment="1">
      <alignment vertical="center"/>
    </xf>
    <xf numFmtId="0" fontId="28" fillId="5" borderId="50" xfId="7" applyFont="1" applyFill="1" applyBorder="1" applyAlignment="1">
      <alignment horizontal="center" vertical="center" wrapText="1"/>
    </xf>
    <xf numFmtId="4" fontId="8" fillId="6" borderId="21" xfId="9" applyNumberFormat="1" applyFill="1" applyBorder="1" applyAlignment="1">
      <alignment vertical="center"/>
    </xf>
    <xf numFmtId="2" fontId="19" fillId="18" borderId="17" xfId="0" applyNumberFormat="1" applyFont="1" applyFill="1" applyBorder="1" applyAlignment="1">
      <alignment horizontal="center" vertical="center"/>
    </xf>
    <xf numFmtId="0" fontId="32" fillId="4" borderId="0" xfId="9" applyFont="1" applyFill="1" applyAlignment="1">
      <alignment horizontal="center"/>
    </xf>
    <xf numFmtId="0" fontId="33" fillId="3" borderId="4" xfId="9" applyFont="1" applyFill="1" applyBorder="1" applyAlignment="1">
      <alignment horizontal="left"/>
    </xf>
    <xf numFmtId="0" fontId="19" fillId="18" borderId="64" xfId="0" applyFont="1" applyFill="1" applyBorder="1" applyAlignment="1">
      <alignment horizontal="center" vertical="center"/>
    </xf>
    <xf numFmtId="4" fontId="19" fillId="18" borderId="64" xfId="0" applyNumberFormat="1" applyFont="1" applyFill="1" applyBorder="1" applyAlignment="1">
      <alignment horizontal="center" vertical="center"/>
    </xf>
    <xf numFmtId="9" fontId="19" fillId="18" borderId="64" xfId="17" applyFont="1" applyFill="1" applyBorder="1" applyAlignment="1">
      <alignment horizontal="center" vertical="center"/>
    </xf>
    <xf numFmtId="0" fontId="19" fillId="18" borderId="22" xfId="0" applyFont="1" applyFill="1" applyBorder="1" applyAlignment="1">
      <alignment horizontal="center" vertical="center"/>
    </xf>
    <xf numFmtId="4" fontId="19" fillId="18" borderId="22" xfId="0" applyNumberFormat="1" applyFont="1" applyFill="1" applyBorder="1" applyAlignment="1">
      <alignment horizontal="center" vertical="center"/>
    </xf>
    <xf numFmtId="9" fontId="19" fillId="18" borderId="22" xfId="0" applyNumberFormat="1" applyFont="1" applyFill="1" applyBorder="1" applyAlignment="1">
      <alignment horizontal="center" vertical="center"/>
    </xf>
    <xf numFmtId="2" fontId="19" fillId="18" borderId="22" xfId="0" applyNumberFormat="1" applyFont="1" applyFill="1" applyBorder="1" applyAlignment="1">
      <alignment horizontal="center" vertical="center"/>
    </xf>
    <xf numFmtId="2" fontId="19" fillId="18" borderId="50" xfId="0" applyNumberFormat="1" applyFont="1" applyFill="1" applyBorder="1" applyAlignment="1">
      <alignment horizontal="center" vertical="center"/>
    </xf>
    <xf numFmtId="0" fontId="19" fillId="18" borderId="37" xfId="0" applyFont="1" applyFill="1" applyBorder="1" applyAlignment="1">
      <alignment horizontal="center" vertical="center"/>
    </xf>
    <xf numFmtId="0" fontId="19" fillId="18" borderId="9" xfId="0" applyFont="1" applyFill="1" applyBorder="1" applyAlignment="1">
      <alignment horizontal="center" vertical="center"/>
    </xf>
    <xf numFmtId="4" fontId="8" fillId="6" borderId="38" xfId="9" applyNumberFormat="1" applyFill="1" applyBorder="1" applyAlignment="1">
      <alignment vertical="center"/>
    </xf>
    <xf numFmtId="4" fontId="19" fillId="18" borderId="27" xfId="0" applyNumberFormat="1" applyFont="1" applyFill="1" applyBorder="1" applyAlignment="1">
      <alignment horizontal="center" vertical="center"/>
    </xf>
    <xf numFmtId="0" fontId="28" fillId="0" borderId="0" xfId="7" applyFont="1" applyFill="1" applyBorder="1" applyAlignment="1">
      <alignment horizontal="center" vertical="center" wrapText="1"/>
    </xf>
    <xf numFmtId="167" fontId="0" fillId="0" borderId="0" xfId="12" applyNumberFormat="1" applyFont="1" applyFill="1" applyBorder="1" applyAlignment="1">
      <alignment vertical="center"/>
    </xf>
    <xf numFmtId="0" fontId="31" fillId="7" borderId="0" xfId="6" applyAlignment="1">
      <alignment vertical="center"/>
    </xf>
    <xf numFmtId="0" fontId="34" fillId="18" borderId="37" xfId="0" applyFont="1" applyFill="1" applyBorder="1" applyAlignment="1">
      <alignment horizontal="center" vertical="center"/>
    </xf>
    <xf numFmtId="4" fontId="34" fillId="18" borderId="17" xfId="0" applyNumberFormat="1" applyFont="1" applyFill="1" applyBorder="1" applyAlignment="1">
      <alignment horizontal="center" vertical="center"/>
    </xf>
    <xf numFmtId="9" fontId="34" fillId="18" borderId="17" xfId="17" applyFont="1" applyFill="1" applyBorder="1" applyAlignment="1">
      <alignment horizontal="center" vertical="center"/>
    </xf>
    <xf numFmtId="0" fontId="8" fillId="4" borderId="24" xfId="9" applyFill="1" applyBorder="1" applyAlignment="1">
      <alignment vertical="center" wrapText="1"/>
    </xf>
    <xf numFmtId="0" fontId="8" fillId="4" borderId="28" xfId="9" applyFill="1" applyBorder="1" applyAlignment="1">
      <alignment vertical="center" wrapText="1"/>
    </xf>
    <xf numFmtId="0" fontId="8" fillId="4" borderId="34" xfId="9" applyFill="1" applyBorder="1" applyAlignment="1">
      <alignment vertical="center" wrapText="1"/>
    </xf>
    <xf numFmtId="0" fontId="8" fillId="0" borderId="30" xfId="9" applyBorder="1" applyAlignment="1">
      <alignment vertical="center" wrapText="1"/>
    </xf>
    <xf numFmtId="0" fontId="8" fillId="0" borderId="34" xfId="9" applyBorder="1" applyAlignment="1">
      <alignment vertical="center" wrapText="1"/>
    </xf>
    <xf numFmtId="0" fontId="6" fillId="0" borderId="6" xfId="9" applyFont="1" applyBorder="1" applyAlignment="1">
      <alignment vertical="center" wrapText="1"/>
    </xf>
    <xf numFmtId="0" fontId="8" fillId="0" borderId="24" xfId="9" applyBorder="1" applyAlignment="1">
      <alignment vertical="center" wrapText="1"/>
    </xf>
    <xf numFmtId="0" fontId="6" fillId="0" borderId="27" xfId="9" applyFont="1" applyBorder="1" applyAlignment="1">
      <alignment vertical="center" wrapText="1"/>
    </xf>
    <xf numFmtId="0" fontId="8" fillId="0" borderId="28" xfId="9" applyBorder="1" applyAlignment="1">
      <alignment vertical="center" wrapText="1"/>
    </xf>
    <xf numFmtId="0" fontId="6" fillId="0" borderId="26" xfId="9" applyFont="1" applyBorder="1" applyAlignment="1">
      <alignment horizontal="center" vertical="center" wrapText="1"/>
    </xf>
    <xf numFmtId="0" fontId="6" fillId="0" borderId="20" xfId="9" applyFont="1" applyBorder="1" applyAlignment="1">
      <alignment horizontal="center" vertical="center" wrapText="1"/>
    </xf>
    <xf numFmtId="0" fontId="8" fillId="0" borderId="42" xfId="9" applyBorder="1" applyAlignment="1">
      <alignment vertical="center" wrapText="1"/>
    </xf>
    <xf numFmtId="0" fontId="8" fillId="0" borderId="36" xfId="9" applyBorder="1" applyAlignment="1">
      <alignment vertical="center" wrapText="1"/>
    </xf>
    <xf numFmtId="0" fontId="8" fillId="0" borderId="40" xfId="9" applyBorder="1" applyAlignment="1">
      <alignment vertical="center" wrapText="1"/>
    </xf>
    <xf numFmtId="0" fontId="8" fillId="0" borderId="6" xfId="9" applyBorder="1" applyAlignment="1">
      <alignment wrapText="1"/>
    </xf>
    <xf numFmtId="0" fontId="8" fillId="0" borderId="59" xfId="9" applyBorder="1" applyAlignment="1">
      <alignment wrapText="1"/>
    </xf>
    <xf numFmtId="0" fontId="8" fillId="0" borderId="41" xfId="9" applyBorder="1" applyAlignment="1">
      <alignment wrapText="1"/>
    </xf>
    <xf numFmtId="0" fontId="8" fillId="0" borderId="27" xfId="9" applyBorder="1" applyAlignment="1">
      <alignment wrapText="1"/>
    </xf>
    <xf numFmtId="0" fontId="8" fillId="0" borderId="42" xfId="9" applyBorder="1" applyAlignment="1">
      <alignment wrapText="1"/>
    </xf>
    <xf numFmtId="4" fontId="8" fillId="6" borderId="30" xfId="9" applyNumberFormat="1" applyFill="1" applyBorder="1" applyAlignment="1">
      <alignment vertical="center"/>
    </xf>
    <xf numFmtId="4" fontId="8" fillId="6" borderId="35" xfId="9" applyNumberFormat="1" applyFill="1" applyBorder="1" applyAlignment="1">
      <alignment vertical="center"/>
    </xf>
    <xf numFmtId="0" fontId="35" fillId="4" borderId="9" xfId="9" applyFont="1" applyFill="1" applyBorder="1" applyAlignment="1">
      <alignment vertical="center" wrapText="1"/>
    </xf>
    <xf numFmtId="0" fontId="36" fillId="0" borderId="36" xfId="9" applyFont="1" applyBorder="1" applyAlignment="1">
      <alignment vertical="center" wrapText="1"/>
    </xf>
    <xf numFmtId="167" fontId="37" fillId="6" borderId="37" xfId="12" applyNumberFormat="1" applyFont="1" applyFill="1" applyBorder="1" applyAlignment="1">
      <alignment vertical="center"/>
    </xf>
    <xf numFmtId="167" fontId="37" fillId="6" borderId="39" xfId="12" applyNumberFormat="1" applyFont="1" applyFill="1" applyBorder="1" applyAlignment="1">
      <alignment vertical="center"/>
    </xf>
    <xf numFmtId="0" fontId="35" fillId="0" borderId="9" xfId="9" applyFont="1" applyBorder="1" applyAlignment="1">
      <alignment vertical="center" wrapText="1"/>
    </xf>
    <xf numFmtId="4" fontId="0" fillId="4" borderId="0" xfId="0" applyNumberFormat="1" applyFill="1"/>
    <xf numFmtId="0" fontId="31" fillId="7" borderId="0" xfId="6" applyProtection="1">
      <protection locked="0"/>
    </xf>
    <xf numFmtId="0" fontId="0" fillId="4" borderId="0" xfId="0" applyFill="1" applyProtection="1">
      <protection locked="0"/>
    </xf>
    <xf numFmtId="0" fontId="0" fillId="4" borderId="0" xfId="0" applyFill="1" applyAlignment="1" applyProtection="1">
      <alignment vertical="center"/>
      <protection locked="0"/>
    </xf>
    <xf numFmtId="0" fontId="0" fillId="0" borderId="0" xfId="0" applyProtection="1">
      <protection locked="0"/>
    </xf>
    <xf numFmtId="0" fontId="2" fillId="17" borderId="44" xfId="2" applyFill="1" applyProtection="1"/>
    <xf numFmtId="0" fontId="17" fillId="4" borderId="0" xfId="3" applyFont="1" applyFill="1" applyProtection="1"/>
    <xf numFmtId="0" fontId="2" fillId="4" borderId="0" xfId="2" applyFill="1" applyBorder="1" applyProtection="1"/>
    <xf numFmtId="0" fontId="0" fillId="17" borderId="0" xfId="0" applyFill="1"/>
    <xf numFmtId="0" fontId="4" fillId="4" borderId="0" xfId="4" applyFill="1" applyProtection="1"/>
    <xf numFmtId="0" fontId="18" fillId="4" borderId="0" xfId="5" applyFont="1" applyFill="1" applyProtection="1"/>
    <xf numFmtId="0" fontId="0" fillId="4" borderId="48" xfId="0" applyFill="1" applyBorder="1"/>
    <xf numFmtId="0" fontId="20" fillId="5" borderId="22" xfId="7" applyFont="1" applyFill="1" applyBorder="1" applyAlignment="1" applyProtection="1">
      <alignment horizontal="center" vertical="center"/>
    </xf>
    <xf numFmtId="0" fontId="20" fillId="5" borderId="51" xfId="7" applyFont="1" applyFill="1" applyBorder="1" applyAlignment="1" applyProtection="1">
      <alignment horizontal="center" vertical="center"/>
    </xf>
    <xf numFmtId="0" fontId="20" fillId="5" borderId="51" xfId="7" applyFont="1" applyFill="1" applyBorder="1" applyAlignment="1" applyProtection="1">
      <alignment horizontal="center" vertical="center" wrapText="1"/>
    </xf>
    <xf numFmtId="0" fontId="0" fillId="4" borderId="49" xfId="0" applyFill="1" applyBorder="1"/>
    <xf numFmtId="0" fontId="19" fillId="18" borderId="38" xfId="0" applyFont="1" applyFill="1" applyBorder="1" applyAlignment="1">
      <alignment horizontal="center" vertical="center"/>
    </xf>
    <xf numFmtId="0" fontId="19" fillId="18" borderId="5" xfId="0" applyFont="1" applyFill="1" applyBorder="1" applyAlignment="1">
      <alignment horizontal="center" vertical="center"/>
    </xf>
    <xf numFmtId="0" fontId="19" fillId="18" borderId="35" xfId="0" applyFont="1" applyFill="1" applyBorder="1" applyAlignment="1">
      <alignment horizontal="center" vertical="center"/>
    </xf>
    <xf numFmtId="0" fontId="19" fillId="4" borderId="0" xfId="0" applyFont="1" applyFill="1" applyAlignment="1">
      <alignment horizontal="center" vertical="center"/>
    </xf>
    <xf numFmtId="0" fontId="18" fillId="4" borderId="0" xfId="4" applyFont="1" applyFill="1" applyAlignment="1" applyProtection="1">
      <alignment horizontal="center"/>
    </xf>
    <xf numFmtId="0" fontId="21" fillId="18" borderId="14" xfId="0" applyFont="1" applyFill="1" applyBorder="1" applyAlignment="1">
      <alignment horizontal="center" vertical="center"/>
    </xf>
    <xf numFmtId="0" fontId="0" fillId="17" borderId="0" xfId="0" applyFill="1" applyAlignment="1">
      <alignment vertical="center"/>
    </xf>
    <xf numFmtId="0" fontId="21" fillId="18" borderId="4" xfId="0" applyFont="1" applyFill="1" applyBorder="1" applyAlignment="1">
      <alignment horizontal="center" vertical="center"/>
    </xf>
    <xf numFmtId="0" fontId="21" fillId="18" borderId="35" xfId="0" applyFont="1" applyFill="1" applyBorder="1" applyAlignment="1">
      <alignment horizontal="center" vertical="center"/>
    </xf>
    <xf numFmtId="0" fontId="19" fillId="4" borderId="0" xfId="0" applyFont="1" applyFill="1" applyAlignment="1">
      <alignment horizontal="center"/>
    </xf>
    <xf numFmtId="0" fontId="19" fillId="18" borderId="17" xfId="0" applyFont="1" applyFill="1" applyBorder="1" applyAlignment="1">
      <alignment horizontal="center"/>
    </xf>
    <xf numFmtId="0" fontId="19" fillId="18" borderId="38" xfId="0" applyFont="1" applyFill="1" applyBorder="1" applyAlignment="1">
      <alignment horizontal="center"/>
    </xf>
    <xf numFmtId="0" fontId="19" fillId="18" borderId="18" xfId="0" applyFont="1" applyFill="1" applyBorder="1" applyAlignment="1">
      <alignment horizontal="center"/>
    </xf>
    <xf numFmtId="0" fontId="19" fillId="18" borderId="4" xfId="0" applyFont="1" applyFill="1" applyBorder="1" applyAlignment="1">
      <alignment horizontal="center"/>
    </xf>
    <xf numFmtId="0" fontId="19" fillId="18" borderId="5" xfId="0" applyFont="1" applyFill="1" applyBorder="1" applyAlignment="1">
      <alignment horizontal="center"/>
    </xf>
    <xf numFmtId="0" fontId="19" fillId="18" borderId="35" xfId="0" applyFont="1" applyFill="1" applyBorder="1" applyAlignment="1">
      <alignment horizontal="center"/>
    </xf>
    <xf numFmtId="0" fontId="19" fillId="0" borderId="0" xfId="0" applyFont="1" applyAlignment="1">
      <alignment horizontal="center"/>
    </xf>
    <xf numFmtId="0" fontId="19" fillId="18" borderId="13" xfId="0" applyFont="1" applyFill="1" applyBorder="1" applyAlignment="1">
      <alignment horizontal="center"/>
    </xf>
    <xf numFmtId="0" fontId="19" fillId="18" borderId="14" xfId="0" applyFont="1" applyFill="1" applyBorder="1" applyAlignment="1">
      <alignment horizontal="center"/>
    </xf>
    <xf numFmtId="0" fontId="20" fillId="5" borderId="52" xfId="7" applyFont="1" applyFill="1" applyBorder="1" applyAlignment="1" applyProtection="1">
      <alignment horizontal="center" vertical="center" wrapText="1"/>
    </xf>
    <xf numFmtId="165" fontId="19" fillId="18" borderId="38" xfId="0" applyNumberFormat="1" applyFont="1" applyFill="1" applyBorder="1" applyAlignment="1">
      <alignment horizontal="center" vertical="center" wrapText="1"/>
    </xf>
    <xf numFmtId="4" fontId="19" fillId="18" borderId="39" xfId="0" applyNumberFormat="1" applyFont="1" applyFill="1" applyBorder="1" applyAlignment="1">
      <alignment horizontal="center" vertical="center"/>
    </xf>
    <xf numFmtId="165" fontId="19" fillId="18" borderId="35" xfId="0" applyNumberFormat="1" applyFont="1" applyFill="1" applyBorder="1" applyAlignment="1">
      <alignment horizontal="center" vertical="center" wrapText="1"/>
    </xf>
    <xf numFmtId="4" fontId="19" fillId="18" borderId="11" xfId="0" applyNumberFormat="1" applyFont="1" applyFill="1" applyBorder="1" applyAlignment="1">
      <alignment horizontal="center" vertical="center"/>
    </xf>
    <xf numFmtId="165" fontId="19" fillId="4" borderId="0" xfId="0" applyNumberFormat="1" applyFont="1" applyFill="1" applyAlignment="1">
      <alignment horizontal="center" vertical="center" wrapText="1"/>
    </xf>
    <xf numFmtId="4" fontId="19" fillId="4" borderId="0" xfId="0" applyNumberFormat="1" applyFont="1" applyFill="1" applyAlignment="1">
      <alignment horizontal="center" vertical="center"/>
    </xf>
    <xf numFmtId="0" fontId="20" fillId="5" borderId="23" xfId="7" applyFont="1" applyFill="1" applyBorder="1" applyAlignment="1" applyProtection="1">
      <alignment horizontal="center" vertical="center" wrapText="1"/>
    </xf>
    <xf numFmtId="165" fontId="19" fillId="18" borderId="14" xfId="0" applyNumberFormat="1" applyFont="1" applyFill="1" applyBorder="1" applyAlignment="1">
      <alignment horizontal="center" vertical="center" wrapText="1"/>
    </xf>
    <xf numFmtId="4" fontId="19" fillId="18" borderId="15" xfId="0" applyNumberFormat="1" applyFont="1" applyFill="1" applyBorder="1" applyAlignment="1">
      <alignment horizontal="center" vertical="center"/>
    </xf>
    <xf numFmtId="165" fontId="19" fillId="18" borderId="4" xfId="0" applyNumberFormat="1" applyFont="1" applyFill="1" applyBorder="1" applyAlignment="1">
      <alignment horizontal="center" vertical="center" wrapText="1"/>
    </xf>
    <xf numFmtId="4" fontId="19" fillId="18" borderId="54" xfId="0" applyNumberFormat="1" applyFont="1" applyFill="1" applyBorder="1" applyAlignment="1">
      <alignment horizontal="center" vertical="center"/>
    </xf>
    <xf numFmtId="0" fontId="19" fillId="18" borderId="14" xfId="0" applyFont="1" applyFill="1" applyBorder="1" applyAlignment="1">
      <alignment horizontal="center" vertical="center"/>
    </xf>
    <xf numFmtId="0" fontId="20" fillId="5" borderId="51" xfId="7" applyFont="1" applyFill="1" applyBorder="1" applyAlignment="1" applyProtection="1">
      <alignment vertical="center"/>
    </xf>
    <xf numFmtId="164" fontId="19" fillId="4" borderId="0" xfId="1" applyNumberFormat="1" applyFont="1" applyFill="1" applyBorder="1" applyAlignment="1" applyProtection="1">
      <alignment horizontal="center" vertical="center"/>
    </xf>
    <xf numFmtId="0" fontId="20" fillId="5" borderId="7" xfId="7" applyFont="1" applyFill="1" applyBorder="1" applyAlignment="1" applyProtection="1">
      <alignment vertical="center"/>
    </xf>
    <xf numFmtId="0" fontId="0" fillId="0" borderId="1" xfId="0" applyBorder="1"/>
    <xf numFmtId="0" fontId="0" fillId="0" borderId="0" xfId="0" applyAlignment="1">
      <alignment vertical="center"/>
    </xf>
    <xf numFmtId="0" fontId="0" fillId="0" borderId="0" xfId="0" applyAlignment="1">
      <alignment horizontal="left" vertical="center"/>
    </xf>
    <xf numFmtId="0" fontId="19" fillId="12" borderId="4" xfId="0" applyFont="1" applyFill="1" applyBorder="1" applyAlignment="1">
      <alignment horizontal="center" vertical="center"/>
    </xf>
    <xf numFmtId="0" fontId="19" fillId="18" borderId="4" xfId="0" applyFont="1" applyFill="1" applyBorder="1" applyAlignment="1">
      <alignment horizontal="center" vertical="center"/>
    </xf>
    <xf numFmtId="164" fontId="19" fillId="19" borderId="4" xfId="1" applyNumberFormat="1" applyFont="1" applyFill="1" applyBorder="1" applyAlignment="1" applyProtection="1">
      <alignment horizontal="center" vertical="center"/>
    </xf>
    <xf numFmtId="0" fontId="0" fillId="16" borderId="4" xfId="0" applyFill="1" applyBorder="1" applyAlignment="1">
      <alignment horizontal="center" vertical="center"/>
    </xf>
    <xf numFmtId="4" fontId="22" fillId="15" borderId="4" xfId="18" applyNumberFormat="1" applyBorder="1" applyAlignment="1" applyProtection="1">
      <alignment horizontal="center" vertical="center"/>
    </xf>
    <xf numFmtId="0" fontId="0" fillId="0" borderId="2" xfId="0" applyBorder="1" applyAlignment="1">
      <alignment vertical="center"/>
    </xf>
    <xf numFmtId="0" fontId="0" fillId="0" borderId="0" xfId="0" applyAlignment="1">
      <alignment horizontal="left"/>
    </xf>
    <xf numFmtId="0" fontId="0" fillId="0" borderId="0" xfId="0" applyAlignment="1">
      <alignment horizontal="center" vertical="center"/>
    </xf>
    <xf numFmtId="0" fontId="7" fillId="0" borderId="0" xfId="0" applyFont="1" applyAlignment="1">
      <alignment horizontal="left" vertical="center"/>
    </xf>
    <xf numFmtId="0" fontId="6" fillId="0" borderId="0" xfId="0" applyFont="1"/>
    <xf numFmtId="0" fontId="19" fillId="12" borderId="4" xfId="0" applyFont="1" applyFill="1" applyBorder="1" applyAlignment="1" applyProtection="1">
      <alignment horizontal="center" vertical="center"/>
      <protection locked="0"/>
    </xf>
    <xf numFmtId="0" fontId="19" fillId="18" borderId="4" xfId="0" applyFont="1" applyFill="1" applyBorder="1" applyAlignment="1" applyProtection="1">
      <alignment horizontal="center" vertical="center"/>
      <protection locked="0"/>
    </xf>
    <xf numFmtId="0" fontId="23" fillId="7" borderId="0" xfId="6" applyFont="1" applyProtection="1"/>
    <xf numFmtId="0" fontId="24" fillId="17" borderId="44" xfId="2" applyFont="1" applyFill="1" applyProtection="1"/>
    <xf numFmtId="0" fontId="25" fillId="4" borderId="0" xfId="3" applyFont="1" applyFill="1" applyProtection="1"/>
    <xf numFmtId="0" fontId="24" fillId="4" borderId="0" xfId="2" applyFont="1" applyFill="1" applyBorder="1" applyProtection="1"/>
    <xf numFmtId="0" fontId="18" fillId="4" borderId="0" xfId="4" applyFont="1" applyFill="1" applyAlignment="1" applyProtection="1"/>
    <xf numFmtId="0" fontId="19" fillId="18" borderId="13" xfId="0" applyFont="1" applyFill="1" applyBorder="1" applyAlignment="1">
      <alignment vertical="center"/>
    </xf>
    <xf numFmtId="165" fontId="19" fillId="18" borderId="14" xfId="0" applyNumberFormat="1" applyFont="1" applyFill="1" applyBorder="1" applyAlignment="1">
      <alignment horizontal="center" vertical="center"/>
    </xf>
    <xf numFmtId="0" fontId="19" fillId="18" borderId="18" xfId="0" applyFont="1" applyFill="1" applyBorder="1" applyAlignment="1">
      <alignment vertical="center"/>
    </xf>
    <xf numFmtId="165" fontId="19" fillId="18" borderId="4" xfId="0" applyNumberFormat="1" applyFont="1" applyFill="1" applyBorder="1" applyAlignment="1">
      <alignment horizontal="center" vertical="center"/>
    </xf>
    <xf numFmtId="0" fontId="19" fillId="18" borderId="5" xfId="0" applyFont="1" applyFill="1" applyBorder="1" applyAlignment="1">
      <alignment vertical="center"/>
    </xf>
    <xf numFmtId="165" fontId="19" fillId="18" borderId="35" xfId="0" applyNumberFormat="1" applyFont="1" applyFill="1" applyBorder="1" applyAlignment="1">
      <alignment horizontal="center" vertical="center"/>
    </xf>
    <xf numFmtId="0" fontId="18" fillId="4" borderId="0" xfId="4" applyFont="1" applyFill="1" applyProtection="1"/>
    <xf numFmtId="0" fontId="20" fillId="5" borderId="13" xfId="7" applyFont="1" applyFill="1" applyBorder="1" applyAlignment="1" applyProtection="1">
      <alignment horizontal="center" vertical="center"/>
    </xf>
    <xf numFmtId="0" fontId="20" fillId="5" borderId="14" xfId="7" applyFont="1" applyFill="1" applyBorder="1" applyAlignment="1" applyProtection="1">
      <alignment horizontal="center" vertical="center"/>
    </xf>
    <xf numFmtId="0" fontId="20" fillId="5" borderId="14" xfId="7" applyFont="1" applyFill="1" applyBorder="1" applyAlignment="1" applyProtection="1">
      <alignment horizontal="center" vertical="center" wrapText="1"/>
    </xf>
    <xf numFmtId="0" fontId="20" fillId="5" borderId="14" xfId="7" applyFont="1" applyFill="1" applyBorder="1" applyAlignment="1" applyProtection="1">
      <alignment vertical="center"/>
    </xf>
    <xf numFmtId="0" fontId="20" fillId="5" borderId="15" xfId="7" applyFont="1" applyFill="1" applyBorder="1" applyAlignment="1" applyProtection="1">
      <alignment horizontal="center" vertical="center" wrapText="1"/>
    </xf>
    <xf numFmtId="0" fontId="19" fillId="18" borderId="10" xfId="0" applyFont="1" applyFill="1" applyBorder="1"/>
    <xf numFmtId="0" fontId="23" fillId="4" borderId="0" xfId="6" applyFont="1" applyFill="1" applyProtection="1"/>
    <xf numFmtId="0" fontId="25" fillId="4" borderId="0" xfId="3" applyFont="1" applyFill="1" applyAlignment="1" applyProtection="1"/>
    <xf numFmtId="0" fontId="27" fillId="5" borderId="53" xfId="7" applyFont="1" applyFill="1" applyBorder="1" applyAlignment="1" applyProtection="1">
      <alignment horizontal="center" vertical="center"/>
    </xf>
    <xf numFmtId="0" fontId="27" fillId="5" borderId="7" xfId="7" applyFont="1" applyFill="1" applyBorder="1" applyAlignment="1" applyProtection="1">
      <alignment horizontal="center" vertical="center"/>
    </xf>
    <xf numFmtId="0" fontId="27" fillId="5" borderId="7" xfId="7" applyFont="1" applyFill="1" applyBorder="1" applyAlignment="1" applyProtection="1">
      <alignment horizontal="center" vertical="center" wrapText="1"/>
    </xf>
    <xf numFmtId="0" fontId="27" fillId="5" borderId="7" xfId="7" applyFont="1" applyFill="1" applyBorder="1" applyAlignment="1" applyProtection="1">
      <alignment vertical="center"/>
    </xf>
    <xf numFmtId="0" fontId="27" fillId="5" borderId="23" xfId="7" applyFont="1" applyFill="1" applyBorder="1" applyAlignment="1" applyProtection="1">
      <alignment horizontal="center" vertical="center" wrapText="1"/>
    </xf>
    <xf numFmtId="0" fontId="21" fillId="18" borderId="13" xfId="0" applyFont="1" applyFill="1" applyBorder="1" applyAlignment="1">
      <alignment vertical="center"/>
    </xf>
    <xf numFmtId="165" fontId="21" fillId="18" borderId="14" xfId="0" applyNumberFormat="1" applyFont="1" applyFill="1" applyBorder="1" applyAlignment="1">
      <alignment horizontal="center" vertical="center"/>
    </xf>
    <xf numFmtId="0" fontId="21" fillId="16" borderId="18" xfId="0" applyFont="1" applyFill="1" applyBorder="1" applyAlignment="1">
      <alignment vertical="center"/>
    </xf>
    <xf numFmtId="0" fontId="21" fillId="16" borderId="4" xfId="7" applyFont="1" applyFill="1" applyBorder="1" applyAlignment="1" applyProtection="1">
      <alignment horizontal="center" vertical="center"/>
    </xf>
    <xf numFmtId="0" fontId="21" fillId="16" borderId="4" xfId="0" applyFont="1" applyFill="1" applyBorder="1" applyAlignment="1">
      <alignment horizontal="center" vertical="center"/>
    </xf>
    <xf numFmtId="165" fontId="21" fillId="16" borderId="19" xfId="0" applyNumberFormat="1" applyFont="1" applyFill="1" applyBorder="1" applyAlignment="1">
      <alignment horizontal="center" vertical="center"/>
    </xf>
    <xf numFmtId="4" fontId="21" fillId="16" borderId="16" xfId="0" applyNumberFormat="1" applyFont="1" applyFill="1" applyBorder="1" applyAlignment="1">
      <alignment horizontal="center" vertical="center"/>
    </xf>
    <xf numFmtId="0" fontId="21" fillId="16" borderId="4" xfId="0" applyFont="1" applyFill="1" applyBorder="1" applyAlignment="1">
      <alignment vertical="center"/>
    </xf>
    <xf numFmtId="0" fontId="21" fillId="16" borderId="57" xfId="0" applyFont="1" applyFill="1" applyBorder="1" applyAlignment="1">
      <alignment horizontal="center" vertical="center"/>
    </xf>
    <xf numFmtId="0" fontId="21" fillId="16" borderId="8" xfId="0" applyFont="1" applyFill="1" applyBorder="1" applyAlignment="1">
      <alignment horizontal="center" vertical="center"/>
    </xf>
    <xf numFmtId="0" fontId="21" fillId="16" borderId="5" xfId="0" applyFont="1" applyFill="1" applyBorder="1" applyAlignment="1">
      <alignment vertical="center"/>
    </xf>
    <xf numFmtId="0" fontId="21" fillId="16" borderId="35" xfId="0" applyFont="1" applyFill="1" applyBorder="1" applyAlignment="1">
      <alignment horizontal="center" vertical="center"/>
    </xf>
    <xf numFmtId="165" fontId="21" fillId="16" borderId="35" xfId="0" applyNumberFormat="1" applyFont="1" applyFill="1" applyBorder="1" applyAlignment="1">
      <alignment horizontal="center" vertical="center"/>
    </xf>
    <xf numFmtId="0" fontId="21" fillId="4" borderId="0" xfId="0" applyFont="1" applyFill="1"/>
    <xf numFmtId="0" fontId="4" fillId="4" borderId="0" xfId="4" applyFill="1" applyAlignment="1" applyProtection="1"/>
    <xf numFmtId="4" fontId="21" fillId="18" borderId="15" xfId="0" applyNumberFormat="1" applyFont="1" applyFill="1" applyBorder="1" applyAlignment="1">
      <alignment horizontal="center" vertical="center"/>
    </xf>
    <xf numFmtId="0" fontId="21" fillId="18" borderId="18" xfId="0" applyFont="1" applyFill="1" applyBorder="1" applyAlignment="1">
      <alignment vertical="center"/>
    </xf>
    <xf numFmtId="165" fontId="21" fillId="18" borderId="4" xfId="0" applyNumberFormat="1" applyFont="1" applyFill="1" applyBorder="1" applyAlignment="1">
      <alignment horizontal="center" vertical="center"/>
    </xf>
    <xf numFmtId="4" fontId="21" fillId="18" borderId="16" xfId="0" applyNumberFormat="1" applyFont="1" applyFill="1" applyBorder="1" applyAlignment="1">
      <alignment horizontal="center" vertical="center"/>
    </xf>
    <xf numFmtId="0" fontId="27" fillId="5" borderId="22" xfId="7" applyFont="1" applyFill="1" applyBorder="1" applyAlignment="1" applyProtection="1">
      <alignment horizontal="center" vertical="center"/>
    </xf>
    <xf numFmtId="0" fontId="27" fillId="5" borderId="51" xfId="7" applyFont="1" applyFill="1" applyBorder="1" applyAlignment="1" applyProtection="1">
      <alignment horizontal="center" vertical="center"/>
    </xf>
    <xf numFmtId="0" fontId="27" fillId="5" borderId="51" xfId="7" applyFont="1" applyFill="1" applyBorder="1" applyAlignment="1" applyProtection="1">
      <alignment horizontal="center" vertical="center" wrapText="1"/>
    </xf>
    <xf numFmtId="0" fontId="27" fillId="5" borderId="51" xfId="7" applyFont="1" applyFill="1" applyBorder="1" applyAlignment="1" applyProtection="1">
      <alignment vertical="center"/>
    </xf>
    <xf numFmtId="0" fontId="27" fillId="5" borderId="52" xfId="7" applyFont="1" applyFill="1" applyBorder="1" applyAlignment="1" applyProtection="1">
      <alignment horizontal="center" vertical="center" wrapText="1"/>
    </xf>
    <xf numFmtId="0" fontId="21" fillId="16" borderId="13" xfId="0" applyFont="1" applyFill="1" applyBorder="1" applyAlignment="1">
      <alignment vertical="center"/>
    </xf>
    <xf numFmtId="0" fontId="21" fillId="16" borderId="14" xfId="0" applyFont="1" applyFill="1" applyBorder="1" applyAlignment="1">
      <alignment vertical="center"/>
    </xf>
    <xf numFmtId="0" fontId="21" fillId="16" borderId="14" xfId="0" applyFont="1" applyFill="1" applyBorder="1" applyAlignment="1">
      <alignment horizontal="center" vertical="center"/>
    </xf>
    <xf numFmtId="0" fontId="21" fillId="16" borderId="15" xfId="0" applyFont="1" applyFill="1" applyBorder="1" applyAlignment="1">
      <alignment horizontal="center" vertical="center"/>
    </xf>
    <xf numFmtId="0" fontId="21" fillId="16" borderId="16" xfId="0" applyFont="1" applyFill="1" applyBorder="1" applyAlignment="1">
      <alignment horizontal="center" vertical="center"/>
    </xf>
    <xf numFmtId="0" fontId="21" fillId="16" borderId="35" xfId="0" applyFont="1" applyFill="1" applyBorder="1" applyAlignment="1">
      <alignment vertical="center"/>
    </xf>
    <xf numFmtId="0" fontId="21" fillId="16" borderId="11" xfId="0" applyFont="1" applyFill="1" applyBorder="1" applyAlignment="1">
      <alignment horizontal="center" vertical="center"/>
    </xf>
    <xf numFmtId="0" fontId="21" fillId="4" borderId="0" xfId="0" applyFont="1" applyFill="1" applyAlignment="1">
      <alignment vertical="center"/>
    </xf>
    <xf numFmtId="0" fontId="21" fillId="4" borderId="0" xfId="0" applyFont="1" applyFill="1" applyAlignment="1">
      <alignment horizontal="center" vertical="center"/>
    </xf>
    <xf numFmtId="168" fontId="21" fillId="19" borderId="14" xfId="1" applyNumberFormat="1" applyFont="1" applyFill="1" applyBorder="1" applyAlignment="1" applyProtection="1">
      <alignment horizontal="center" vertical="center"/>
      <protection locked="0"/>
    </xf>
    <xf numFmtId="168" fontId="21" fillId="16" borderId="4" xfId="1" applyNumberFormat="1" applyFont="1" applyFill="1" applyBorder="1" applyAlignment="1" applyProtection="1">
      <alignment vertical="center"/>
    </xf>
    <xf numFmtId="168" fontId="21" fillId="16" borderId="14" xfId="1" applyNumberFormat="1" applyFont="1" applyFill="1" applyBorder="1" applyAlignment="1" applyProtection="1">
      <alignment vertical="center"/>
    </xf>
    <xf numFmtId="168" fontId="21" fillId="16" borderId="35" xfId="1" applyNumberFormat="1" applyFont="1" applyFill="1" applyBorder="1" applyAlignment="1" applyProtection="1">
      <alignment vertical="center"/>
    </xf>
    <xf numFmtId="0" fontId="31" fillId="7" borderId="0" xfId="6" applyAlignment="1" applyProtection="1">
      <alignment wrapText="1"/>
    </xf>
    <xf numFmtId="0" fontId="31" fillId="7" borderId="0" xfId="6" applyProtection="1"/>
    <xf numFmtId="0" fontId="38" fillId="7" borderId="0" xfId="6" applyFont="1" applyAlignment="1"/>
    <xf numFmtId="0" fontId="38" fillId="7" borderId="0" xfId="6" applyFont="1" applyAlignment="1">
      <alignment vertical="center"/>
    </xf>
    <xf numFmtId="0" fontId="38" fillId="7" borderId="0" xfId="6" applyFont="1" applyAlignment="1">
      <alignment vertical="top"/>
    </xf>
    <xf numFmtId="0" fontId="26" fillId="17" borderId="0" xfId="2" applyFont="1" applyFill="1" applyBorder="1" applyProtection="1"/>
    <xf numFmtId="0" fontId="26" fillId="4" borderId="0" xfId="2" applyFont="1" applyFill="1" applyBorder="1" applyProtection="1"/>
    <xf numFmtId="168" fontId="21" fillId="16" borderId="19" xfId="1" applyNumberFormat="1" applyFont="1" applyFill="1" applyBorder="1" applyAlignment="1" applyProtection="1">
      <alignment horizontal="center" vertical="center"/>
    </xf>
    <xf numFmtId="0" fontId="38" fillId="7" borderId="0" xfId="6" applyFont="1" applyAlignment="1" applyProtection="1">
      <protection locked="0"/>
    </xf>
    <xf numFmtId="0" fontId="31" fillId="7" borderId="0" xfId="6" applyAlignment="1" applyProtection="1">
      <alignment vertical="center"/>
      <protection locked="0"/>
    </xf>
    <xf numFmtId="0" fontId="19" fillId="17" borderId="0" xfId="0" applyFont="1" applyFill="1" applyProtection="1">
      <protection locked="0"/>
    </xf>
    <xf numFmtId="0" fontId="28" fillId="5" borderId="4" xfId="7" applyFont="1" applyFill="1" applyBorder="1" applyAlignment="1" applyProtection="1">
      <alignment vertical="center"/>
      <protection locked="0"/>
    </xf>
    <xf numFmtId="0" fontId="20" fillId="5" borderId="37" xfId="7" applyFont="1" applyFill="1" applyBorder="1" applyAlignment="1" applyProtection="1">
      <alignment horizontal="center" vertical="center"/>
      <protection locked="0"/>
    </xf>
    <xf numFmtId="0" fontId="20" fillId="5" borderId="38" xfId="7" applyFont="1" applyFill="1" applyBorder="1" applyAlignment="1" applyProtection="1">
      <alignment horizontal="center" vertical="center"/>
      <protection locked="0"/>
    </xf>
    <xf numFmtId="0" fontId="19" fillId="18" borderId="29" xfId="0" applyFont="1" applyFill="1" applyBorder="1" applyAlignment="1" applyProtection="1">
      <alignment horizontal="center" vertical="center"/>
      <protection locked="0"/>
    </xf>
    <xf numFmtId="4" fontId="19" fillId="18" borderId="4" xfId="0" applyNumberFormat="1" applyFont="1" applyFill="1" applyBorder="1" applyAlignment="1" applyProtection="1">
      <alignment horizontal="center" vertical="center"/>
      <protection locked="0"/>
    </xf>
    <xf numFmtId="0" fontId="19" fillId="18" borderId="31" xfId="0" applyFont="1" applyFill="1" applyBorder="1" applyAlignment="1" applyProtection="1">
      <alignment horizontal="center" vertical="center"/>
      <protection locked="0"/>
    </xf>
    <xf numFmtId="0" fontId="19" fillId="18" borderId="19" xfId="0" applyFont="1" applyFill="1" applyBorder="1" applyAlignment="1" applyProtection="1">
      <alignment horizontal="center" vertical="center"/>
      <protection locked="0"/>
    </xf>
    <xf numFmtId="4" fontId="19" fillId="18" borderId="19" xfId="0" applyNumberFormat="1" applyFont="1" applyFill="1" applyBorder="1" applyAlignment="1" applyProtection="1">
      <alignment horizontal="center" vertical="center"/>
      <protection locked="0"/>
    </xf>
    <xf numFmtId="4" fontId="19" fillId="18" borderId="4" xfId="0" applyNumberFormat="1" applyFont="1" applyFill="1" applyBorder="1" applyAlignment="1">
      <alignment horizontal="center" vertical="center"/>
    </xf>
    <xf numFmtId="0" fontId="38" fillId="7" borderId="0" xfId="6" applyFont="1" applyAlignment="1" applyProtection="1">
      <alignment vertical="center"/>
    </xf>
    <xf numFmtId="0" fontId="38" fillId="7" borderId="0" xfId="6" applyFont="1" applyAlignment="1" applyProtection="1">
      <alignment vertical="top"/>
    </xf>
    <xf numFmtId="0" fontId="31" fillId="7" borderId="0" xfId="6" applyAlignment="1" applyProtection="1"/>
    <xf numFmtId="49" fontId="0" fillId="0" borderId="4" xfId="0" applyNumberFormat="1" applyBorder="1" applyAlignment="1">
      <alignment horizontal="right"/>
    </xf>
    <xf numFmtId="0" fontId="20" fillId="5" borderId="6" xfId="7" applyFont="1" applyFill="1" applyBorder="1" applyAlignment="1" applyProtection="1">
      <alignment horizontal="center" vertical="center"/>
    </xf>
    <xf numFmtId="0" fontId="20" fillId="5" borderId="65" xfId="7" applyFont="1" applyFill="1" applyBorder="1" applyAlignment="1" applyProtection="1">
      <alignment horizontal="center" vertical="center" wrapText="1"/>
    </xf>
    <xf numFmtId="0" fontId="20" fillId="5" borderId="50" xfId="7" applyFont="1" applyFill="1" applyBorder="1" applyAlignment="1" applyProtection="1">
      <alignment horizontal="center" vertical="center"/>
    </xf>
    <xf numFmtId="0" fontId="21" fillId="18" borderId="40" xfId="0" applyFont="1" applyFill="1" applyBorder="1" applyAlignment="1">
      <alignment horizontal="center" vertical="center"/>
    </xf>
    <xf numFmtId="0" fontId="21" fillId="18" borderId="41" xfId="0" applyFont="1" applyFill="1" applyBorder="1" applyAlignment="1">
      <alignment horizontal="center" vertical="center"/>
    </xf>
    <xf numFmtId="0" fontId="21" fillId="18" borderId="42" xfId="0" applyFont="1" applyFill="1" applyBorder="1" applyAlignment="1">
      <alignment horizontal="center" vertical="center"/>
    </xf>
    <xf numFmtId="0" fontId="21" fillId="18" borderId="25" xfId="0" applyFont="1" applyFill="1" applyBorder="1" applyAlignment="1">
      <alignment horizontal="center" vertical="center"/>
    </xf>
    <xf numFmtId="0" fontId="21" fillId="18" borderId="29" xfId="0" applyFont="1" applyFill="1" applyBorder="1" applyAlignment="1">
      <alignment horizontal="center" vertical="center"/>
    </xf>
    <xf numFmtId="0" fontId="21" fillId="18" borderId="12" xfId="0" applyFont="1" applyFill="1" applyBorder="1" applyAlignment="1">
      <alignment horizontal="center" vertical="center"/>
    </xf>
    <xf numFmtId="0" fontId="19" fillId="12" borderId="24" xfId="0" applyFont="1" applyFill="1" applyBorder="1" applyAlignment="1">
      <alignment horizontal="center" vertical="center"/>
    </xf>
    <xf numFmtId="0" fontId="19" fillId="12" borderId="28" xfId="0" applyFont="1" applyFill="1" applyBorder="1" applyAlignment="1">
      <alignment horizontal="center" vertical="center"/>
    </xf>
    <xf numFmtId="0" fontId="19" fillId="12" borderId="34" xfId="0" applyFont="1" applyFill="1" applyBorder="1" applyAlignment="1">
      <alignment horizontal="center" vertical="center"/>
    </xf>
    <xf numFmtId="4" fontId="21" fillId="18" borderId="11" xfId="0" applyNumberFormat="1" applyFont="1" applyFill="1" applyBorder="1" applyAlignment="1">
      <alignment horizontal="center" vertical="center"/>
    </xf>
    <xf numFmtId="0" fontId="19" fillId="18" borderId="17" xfId="0" applyFont="1" applyFill="1" applyBorder="1" applyAlignment="1">
      <alignment horizontal="center" vertical="center" wrapText="1"/>
    </xf>
    <xf numFmtId="14" fontId="19" fillId="18" borderId="4" xfId="0" applyNumberFormat="1" applyFont="1" applyFill="1" applyBorder="1" applyAlignment="1">
      <alignment horizontal="center" vertical="center"/>
    </xf>
    <xf numFmtId="169" fontId="19" fillId="19" borderId="4" xfId="1" applyNumberFormat="1" applyFont="1" applyFill="1" applyBorder="1" applyAlignment="1" applyProtection="1">
      <alignment horizontal="center" vertical="center"/>
      <protection locked="0"/>
    </xf>
    <xf numFmtId="15" fontId="0" fillId="0" borderId="0" xfId="0" applyNumberFormat="1"/>
    <xf numFmtId="0" fontId="19" fillId="12" borderId="14" xfId="0" applyFont="1" applyFill="1" applyBorder="1" applyAlignment="1">
      <alignment horizontal="center" vertical="center"/>
    </xf>
    <xf numFmtId="0" fontId="19" fillId="12" borderId="35" xfId="0" applyFont="1" applyFill="1" applyBorder="1" applyAlignment="1">
      <alignment horizontal="center" vertical="center"/>
    </xf>
    <xf numFmtId="0" fontId="21" fillId="16" borderId="35" xfId="7" applyFont="1" applyFill="1" applyBorder="1" applyAlignment="1" applyProtection="1">
      <alignment horizontal="center" vertical="center"/>
    </xf>
    <xf numFmtId="0" fontId="21" fillId="16" borderId="66" xfId="0" applyFont="1" applyFill="1" applyBorder="1" applyAlignment="1">
      <alignment horizontal="center" vertical="center"/>
    </xf>
    <xf numFmtId="167" fontId="0" fillId="6" borderId="31" xfId="12" applyNumberFormat="1" applyFont="1" applyFill="1" applyBorder="1" applyAlignment="1">
      <alignment vertical="center"/>
    </xf>
    <xf numFmtId="4" fontId="36" fillId="6" borderId="50" xfId="9" applyNumberFormat="1" applyFont="1" applyFill="1" applyBorder="1" applyAlignment="1">
      <alignment vertical="center"/>
    </xf>
    <xf numFmtId="0" fontId="1" fillId="20" borderId="18" xfId="19" applyBorder="1" applyAlignment="1" applyProtection="1">
      <alignment vertical="center"/>
      <protection locked="0"/>
    </xf>
    <xf numFmtId="0" fontId="1" fillId="20" borderId="5" xfId="19" applyBorder="1" applyAlignment="1" applyProtection="1">
      <alignment vertical="center"/>
      <protection locked="0"/>
    </xf>
    <xf numFmtId="165" fontId="1" fillId="20" borderId="4" xfId="19" applyNumberFormat="1" applyBorder="1" applyAlignment="1" applyProtection="1">
      <alignment horizontal="center" vertical="center"/>
      <protection locked="0"/>
    </xf>
    <xf numFmtId="165" fontId="1" fillId="20" borderId="35" xfId="19" applyNumberFormat="1" applyBorder="1" applyAlignment="1" applyProtection="1">
      <alignment horizontal="center" vertical="center"/>
      <protection locked="0"/>
    </xf>
    <xf numFmtId="0" fontId="6" fillId="0" borderId="0" xfId="0" applyFont="1" applyAlignment="1">
      <alignment horizontal="center" vertical="center"/>
    </xf>
    <xf numFmtId="0" fontId="0" fillId="0" borderId="3" xfId="0" applyBorder="1" applyAlignment="1">
      <alignment horizontal="left" vertical="top" wrapText="1"/>
    </xf>
    <xf numFmtId="0" fontId="0" fillId="0" borderId="0" xfId="0" applyAlignment="1">
      <alignment horizontal="left" vertical="top" wrapText="1"/>
    </xf>
    <xf numFmtId="0" fontId="19" fillId="0" borderId="4" xfId="0" applyFont="1" applyBorder="1" applyAlignment="1">
      <alignment horizontal="left" wrapText="1"/>
    </xf>
    <xf numFmtId="0" fontId="0" fillId="0" borderId="8" xfId="0" applyBorder="1" applyAlignment="1">
      <alignment horizontal="left"/>
    </xf>
    <xf numFmtId="0" fontId="0" fillId="0" borderId="58" xfId="0" applyBorder="1" applyAlignment="1">
      <alignment horizontal="left"/>
    </xf>
    <xf numFmtId="0" fontId="0" fillId="0" borderId="29" xfId="0" applyBorder="1" applyAlignment="1">
      <alignment horizontal="left"/>
    </xf>
    <xf numFmtId="0" fontId="0" fillId="4" borderId="0" xfId="0" applyFill="1" applyAlignment="1" applyProtection="1">
      <alignment horizontal="center" vertical="top" wrapText="1"/>
      <protection locked="0"/>
    </xf>
    <xf numFmtId="0" fontId="0" fillId="4" borderId="0" xfId="0" applyFill="1" applyAlignment="1">
      <alignment horizontal="center" vertical="top" wrapText="1"/>
    </xf>
    <xf numFmtId="0" fontId="0" fillId="4" borderId="0" xfId="0" applyFill="1" applyAlignment="1" applyProtection="1">
      <alignment horizontal="center" vertical="top"/>
      <protection locked="0"/>
    </xf>
    <xf numFmtId="0" fontId="8" fillId="0" borderId="0" xfId="9" applyAlignment="1">
      <alignment horizontal="left" vertical="top" wrapText="1"/>
    </xf>
    <xf numFmtId="0" fontId="19" fillId="18" borderId="26" xfId="0" applyFont="1" applyFill="1" applyBorder="1" applyAlignment="1">
      <alignment horizontal="center" vertical="center"/>
    </xf>
    <xf numFmtId="0" fontId="19" fillId="18" borderId="9" xfId="0" applyFont="1" applyFill="1" applyBorder="1" applyAlignment="1">
      <alignment horizontal="center" vertical="center"/>
    </xf>
    <xf numFmtId="0" fontId="19" fillId="18" borderId="33" xfId="0" applyFont="1" applyFill="1" applyBorder="1" applyAlignment="1">
      <alignment horizontal="center" vertical="center"/>
    </xf>
    <xf numFmtId="4" fontId="19" fillId="18" borderId="9" xfId="0" applyNumberFormat="1" applyFont="1" applyFill="1" applyBorder="1" applyAlignment="1">
      <alignment horizontal="center" vertical="center"/>
    </xf>
    <xf numFmtId="4" fontId="19" fillId="18" borderId="33" xfId="0" applyNumberFormat="1" applyFont="1" applyFill="1" applyBorder="1" applyAlignment="1">
      <alignment horizontal="center" vertical="center"/>
    </xf>
    <xf numFmtId="0" fontId="6" fillId="0" borderId="9" xfId="9" applyFont="1" applyBorder="1" applyAlignment="1">
      <alignment horizontal="left" vertical="center" wrapText="1"/>
    </xf>
    <xf numFmtId="0" fontId="6" fillId="0" borderId="26" xfId="9" applyFont="1" applyBorder="1" applyAlignment="1">
      <alignment horizontal="left" vertical="center" wrapText="1"/>
    </xf>
    <xf numFmtId="4" fontId="19" fillId="18" borderId="26" xfId="0" applyNumberFormat="1" applyFont="1" applyFill="1" applyBorder="1" applyAlignment="1">
      <alignment horizontal="center" vertical="center"/>
    </xf>
    <xf numFmtId="0" fontId="10" fillId="0" borderId="0" xfId="10" applyBorder="1" applyAlignment="1">
      <alignment horizontal="left"/>
    </xf>
    <xf numFmtId="0" fontId="8" fillId="0" borderId="0" xfId="9" applyAlignment="1">
      <alignment horizontal="left"/>
    </xf>
  </cellXfs>
  <cellStyles count="20">
    <cellStyle name="20% - Accent5" xfId="19" builtinId="46"/>
    <cellStyle name="40% - Accent2 2" xfId="14" xr:uid="{B5693D36-0321-4E6F-BC73-52C03DC1F3F7}"/>
    <cellStyle name="60% - Accent5 2" xfId="15" xr:uid="{C1FDB240-8C55-4DC9-B4CF-CD4CA0CD4395}"/>
    <cellStyle name="Accent1" xfId="6" builtinId="29" customBuiltin="1"/>
    <cellStyle name="Accent2" xfId="7" builtinId="33" customBuiltin="1"/>
    <cellStyle name="Accent3" xfId="8" builtinId="37" customBuiltin="1"/>
    <cellStyle name="Bad" xfId="18" builtinId="27" customBuiltin="1"/>
    <cellStyle name="Comma" xfId="1" builtinId="3"/>
    <cellStyle name="Comma 2" xfId="11" xr:uid="{8B24A345-1F65-40C0-9467-3E1F735DD1A8}"/>
    <cellStyle name="Heading 1" xfId="2" builtinId="16" customBuiltin="1"/>
    <cellStyle name="Heading 2" xfId="3" builtinId="17" customBuiltin="1"/>
    <cellStyle name="Heading 3" xfId="4" builtinId="18" customBuiltin="1"/>
    <cellStyle name="Heading 3 2" xfId="16" xr:uid="{20AAC53E-EA4A-4B6B-8EF4-912B8AC86DDC}"/>
    <cellStyle name="Heading 4" xfId="5" builtinId="19"/>
    <cellStyle name="Hyperlink 2" xfId="10" xr:uid="{339FD40C-F8CA-44C3-BEEE-604757935AC4}"/>
    <cellStyle name="Normal" xfId="0" builtinId="0"/>
    <cellStyle name="Normal 2" xfId="9" xr:uid="{561D8DE0-4B7F-43E4-B836-AA1A6E16D0DB}"/>
    <cellStyle name="Normal 3" xfId="13" xr:uid="{DCAC5DDC-296E-408E-AB86-BD7E39EB37E3}"/>
    <cellStyle name="Per cent 2" xfId="12" xr:uid="{5130F38E-45B1-4A79-A663-B3CF10D1B125}"/>
    <cellStyle name="Percent" xfId="17" builtinId="5"/>
  </cellStyles>
  <dxfs count="39">
    <dxf>
      <font>
        <color rgb="FF7BDCB5"/>
      </font>
      <fill>
        <patternFill>
          <bgColor rgb="FF7BDCB5"/>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numFmt numFmtId="4" formatCode="#,##0.00"/>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protection locked="0" hidden="0"/>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numFmt numFmtId="4" formatCode="#,##0.00"/>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9" tint="0.7999816888943144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ECB8D"/>
      <color rgb="FFFF9D3A"/>
      <color rgb="FFC701FF"/>
      <color rgb="FFFF73B6"/>
      <color rgb="FF003A7D"/>
      <color rgb="FF008DFF"/>
      <color rgb="FFFBFFB3"/>
      <color rgb="FFF8FF65"/>
      <color rgb="FFCFDB00"/>
      <color rgb="FFB9D6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Emissions by Category</a:t>
            </a:r>
          </a:p>
        </c:rich>
      </c:tx>
      <c:layout>
        <c:manualLayout>
          <c:xMode val="edge"/>
          <c:yMode val="edge"/>
          <c:x val="8.3641152229118859E-2"/>
          <c:y val="2.2913294299762039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18353963321012687"/>
          <c:y val="0.15976879300328617"/>
          <c:w val="0.33377283763881699"/>
          <c:h val="0.73868922881606647"/>
        </c:manualLayout>
      </c:layout>
      <c:barChart>
        <c:barDir val="col"/>
        <c:grouping val="stacked"/>
        <c:varyColors val="0"/>
        <c:ser>
          <c:idx val="1"/>
          <c:order val="0"/>
          <c:tx>
            <c:v>Scope 1 - Heating and Hot Water</c:v>
          </c:tx>
          <c:spPr>
            <a:solidFill>
              <a:srgbClr val="003A7D"/>
            </a:solidFill>
            <a:ln>
              <a:noFill/>
            </a:ln>
            <a:effectLst/>
          </c:spPr>
          <c:invertIfNegative val="0"/>
          <c:cat>
            <c:strRef>
              <c:f>'Summary report'!$B$2</c:f>
              <c:strCache>
                <c:ptCount val="1"/>
                <c:pt idx="0">
                  <c:v>2024-25</c:v>
                </c:pt>
              </c:strCache>
            </c:strRef>
          </c:cat>
          <c:val>
            <c:numRef>
              <c:f>'Summary tables'!$F$8</c:f>
              <c:numCache>
                <c:formatCode>#,##0.00</c:formatCode>
                <c:ptCount val="1"/>
                <c:pt idx="0">
                  <c:v>142.69032104000001</c:v>
                </c:pt>
              </c:numCache>
            </c:numRef>
          </c:val>
          <c:extLst>
            <c:ext xmlns:c16="http://schemas.microsoft.com/office/drawing/2014/chart" uri="{C3380CC4-5D6E-409C-BE32-E72D297353CC}">
              <c16:uniqueId val="{00000001-38DC-429F-9096-5934A1C21421}"/>
            </c:ext>
          </c:extLst>
        </c:ser>
        <c:ser>
          <c:idx val="4"/>
          <c:order val="1"/>
          <c:tx>
            <c:v>Scope 2 - Electricity</c:v>
          </c:tx>
          <c:spPr>
            <a:solidFill>
              <a:srgbClr val="FF73B6"/>
            </a:solidFill>
            <a:ln>
              <a:noFill/>
            </a:ln>
            <a:effectLst/>
          </c:spPr>
          <c:invertIfNegative val="0"/>
          <c:cat>
            <c:strRef>
              <c:f>'Summary report'!$B$2</c:f>
              <c:strCache>
                <c:ptCount val="1"/>
                <c:pt idx="0">
                  <c:v>2024-25</c:v>
                </c:pt>
              </c:strCache>
            </c:strRef>
          </c:cat>
          <c:val>
            <c:numRef>
              <c:f>'Summary tables'!$F$9</c:f>
              <c:numCache>
                <c:formatCode>#,##0.00</c:formatCode>
                <c:ptCount val="1"/>
                <c:pt idx="0">
                  <c:v>151.07286299999998</c:v>
                </c:pt>
              </c:numCache>
            </c:numRef>
          </c:val>
          <c:extLst>
            <c:ext xmlns:c16="http://schemas.microsoft.com/office/drawing/2014/chart" uri="{C3380CC4-5D6E-409C-BE32-E72D297353CC}">
              <c16:uniqueId val="{00000004-38DC-429F-9096-5934A1C21421}"/>
            </c:ext>
          </c:extLst>
        </c:ser>
        <c:ser>
          <c:idx val="8"/>
          <c:order val="2"/>
          <c:tx>
            <c:v>Scope 3 - Fuel and Energy</c:v>
          </c:tx>
          <c:spPr>
            <a:solidFill>
              <a:srgbClr val="C701FF"/>
            </a:solidFill>
            <a:ln>
              <a:noFill/>
            </a:ln>
            <a:effectLst/>
          </c:spPr>
          <c:invertIfNegative val="0"/>
          <c:cat>
            <c:strRef>
              <c:f>'Summary report'!$B$2</c:f>
              <c:strCache>
                <c:ptCount val="1"/>
                <c:pt idx="0">
                  <c:v>2024-25</c:v>
                </c:pt>
              </c:strCache>
            </c:strRef>
          </c:cat>
          <c:val>
            <c:numRef>
              <c:f>'Summary tables'!$F$11</c:f>
              <c:numCache>
                <c:formatCode>#,##0.00</c:formatCode>
                <c:ptCount val="1"/>
                <c:pt idx="0">
                  <c:v>92.690371590000012</c:v>
                </c:pt>
              </c:numCache>
            </c:numRef>
          </c:val>
          <c:extLst>
            <c:ext xmlns:c16="http://schemas.microsoft.com/office/drawing/2014/chart" uri="{C3380CC4-5D6E-409C-BE32-E72D297353CC}">
              <c16:uniqueId val="{00000008-38DC-429F-9096-5934A1C21421}"/>
            </c:ext>
          </c:extLst>
        </c:ser>
        <c:ser>
          <c:idx val="11"/>
          <c:order val="3"/>
          <c:tx>
            <c:v>Scope 3 - Waste</c:v>
          </c:tx>
          <c:spPr>
            <a:solidFill>
              <a:srgbClr val="4ECB8D"/>
            </a:solidFill>
            <a:ln>
              <a:noFill/>
            </a:ln>
            <a:effectLst/>
          </c:spPr>
          <c:invertIfNegative val="0"/>
          <c:cat>
            <c:strRef>
              <c:f>'Summary report'!$B$2</c:f>
              <c:strCache>
                <c:ptCount val="1"/>
                <c:pt idx="0">
                  <c:v>2024-25</c:v>
                </c:pt>
              </c:strCache>
            </c:strRef>
          </c:cat>
          <c:val>
            <c:numRef>
              <c:f>'Summary tables'!$F$12</c:f>
              <c:numCache>
                <c:formatCode>#,##0.00</c:formatCode>
                <c:ptCount val="1"/>
                <c:pt idx="0">
                  <c:v>0.17224890956</c:v>
                </c:pt>
              </c:numCache>
            </c:numRef>
          </c:val>
          <c:extLst>
            <c:ext xmlns:c16="http://schemas.microsoft.com/office/drawing/2014/chart" uri="{C3380CC4-5D6E-409C-BE32-E72D297353CC}">
              <c16:uniqueId val="{0000000B-38DC-429F-9096-5934A1C21421}"/>
            </c:ext>
          </c:extLst>
        </c:ser>
        <c:ser>
          <c:idx val="9"/>
          <c:order val="4"/>
          <c:tx>
            <c:v>Scope 3 - Water</c:v>
          </c:tx>
          <c:spPr>
            <a:solidFill>
              <a:srgbClr val="FF9D3A"/>
            </a:solidFill>
            <a:ln>
              <a:noFill/>
            </a:ln>
            <a:effectLst/>
          </c:spPr>
          <c:invertIfNegative val="0"/>
          <c:dPt>
            <c:idx val="0"/>
            <c:invertIfNegative val="0"/>
            <c:bubble3D val="0"/>
            <c:spPr>
              <a:solidFill>
                <a:srgbClr val="FF9D3A"/>
              </a:solidFill>
              <a:ln>
                <a:noFill/>
              </a:ln>
              <a:effectLst/>
            </c:spPr>
            <c:extLst>
              <c:ext xmlns:c16="http://schemas.microsoft.com/office/drawing/2014/chart" uri="{C3380CC4-5D6E-409C-BE32-E72D297353CC}">
                <c16:uniqueId val="{00000001-E2A7-47A4-A296-0C77690DBB51}"/>
              </c:ext>
            </c:extLst>
          </c:dPt>
          <c:cat>
            <c:strRef>
              <c:f>'Summary report'!$B$2</c:f>
              <c:strCache>
                <c:ptCount val="1"/>
                <c:pt idx="0">
                  <c:v>2024-25</c:v>
                </c:pt>
              </c:strCache>
            </c:strRef>
          </c:cat>
          <c:val>
            <c:numRef>
              <c:f>'Summary tables'!$F$13</c:f>
              <c:numCache>
                <c:formatCode>#,##0.00</c:formatCode>
                <c:ptCount val="1"/>
                <c:pt idx="0">
                  <c:v>1.90398026</c:v>
                </c:pt>
              </c:numCache>
            </c:numRef>
          </c:val>
          <c:extLst>
            <c:ext xmlns:c16="http://schemas.microsoft.com/office/drawing/2014/chart" uri="{C3380CC4-5D6E-409C-BE32-E72D297353CC}">
              <c16:uniqueId val="{00000009-38DC-429F-9096-5934A1C21421}"/>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legend>
      <c:legendPos val="b"/>
      <c:layout>
        <c:manualLayout>
          <c:xMode val="edge"/>
          <c:yMode val="edge"/>
          <c:x val="0.64664645212072169"/>
          <c:y val="0.20950326798055877"/>
          <c:w val="0.26323320318740218"/>
          <c:h val="0.63306067260869803"/>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Electricity Used by Source</a:t>
            </a:r>
          </a:p>
        </c:rich>
      </c:tx>
      <c:layout>
        <c:manualLayout>
          <c:xMode val="edge"/>
          <c:yMode val="edge"/>
          <c:x val="0.36380948466162311"/>
          <c:y val="5.9774490799142967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11259404174456869"/>
          <c:y val="0.26828024383642907"/>
          <c:w val="0.41954388615709509"/>
          <c:h val="0.59360203737992068"/>
        </c:manualLayout>
      </c:layout>
      <c:pieChart>
        <c:varyColors val="1"/>
        <c:ser>
          <c:idx val="0"/>
          <c:order val="0"/>
          <c:tx>
            <c:strRef>
              <c:f>'dashboard formulas'!$H$2</c:f>
              <c:strCache>
                <c:ptCount val="1"/>
                <c:pt idx="0">
                  <c:v>kWh</c:v>
                </c:pt>
              </c:strCache>
            </c:strRef>
          </c:tx>
          <c:spPr>
            <a:solidFill>
              <a:srgbClr val="003A7D"/>
            </a:solidFill>
          </c:spPr>
          <c:dPt>
            <c:idx val="0"/>
            <c:bubble3D val="0"/>
            <c:spPr>
              <a:solidFill>
                <a:srgbClr val="003A7D"/>
              </a:solidFill>
              <a:ln w="19050">
                <a:solidFill>
                  <a:schemeClr val="lt1"/>
                </a:solidFill>
              </a:ln>
              <a:effectLst/>
            </c:spPr>
            <c:extLst>
              <c:ext xmlns:c16="http://schemas.microsoft.com/office/drawing/2014/chart" uri="{C3380CC4-5D6E-409C-BE32-E72D297353CC}">
                <c16:uniqueId val="{00000001-5AEA-445A-8406-8227D3F48262}"/>
              </c:ext>
            </c:extLst>
          </c:dPt>
          <c:dPt>
            <c:idx val="1"/>
            <c:bubble3D val="0"/>
            <c:spPr>
              <a:solidFill>
                <a:srgbClr val="008DFF"/>
              </a:solidFill>
              <a:ln w="19050">
                <a:solidFill>
                  <a:schemeClr val="lt1"/>
                </a:solidFill>
              </a:ln>
              <a:effectLst/>
            </c:spPr>
            <c:extLst>
              <c:ext xmlns:c16="http://schemas.microsoft.com/office/drawing/2014/chart" uri="{C3380CC4-5D6E-409C-BE32-E72D297353CC}">
                <c16:uniqueId val="{00000003-5AEA-445A-8406-8227D3F48262}"/>
              </c:ext>
            </c:extLst>
          </c:dPt>
          <c:dPt>
            <c:idx val="2"/>
            <c:bubble3D val="0"/>
            <c:spPr>
              <a:solidFill>
                <a:srgbClr val="FF73B6"/>
              </a:solidFill>
              <a:ln w="19050">
                <a:solidFill>
                  <a:schemeClr val="lt1"/>
                </a:solidFill>
              </a:ln>
              <a:effectLst/>
            </c:spPr>
            <c:extLst>
              <c:ext xmlns:c16="http://schemas.microsoft.com/office/drawing/2014/chart" uri="{C3380CC4-5D6E-409C-BE32-E72D297353CC}">
                <c16:uniqueId val="{00000005-5AEA-445A-8406-8227D3F48262}"/>
              </c:ext>
            </c:extLst>
          </c:dPt>
          <c:dLbls>
            <c:numFmt formatCode="0%" sourceLinked="0"/>
            <c:spPr>
              <a:noFill/>
              <a:ln>
                <a:noFill/>
              </a:ln>
              <a:effectLst/>
            </c:spPr>
            <c:txPr>
              <a:bodyPr rot="0" spcFirstLastPara="1" vertOverflow="ellipsis" vert="horz" wrap="square" anchor="ctr" anchorCtr="1"/>
              <a:lstStyle/>
              <a:p>
                <a:pPr>
                  <a:defRPr sz="1600" b="0" i="0" u="none" strike="noStrike" kern="1200" baseline="0">
                    <a:solidFill>
                      <a:schemeClr val="tx1">
                        <a:lumMod val="75000"/>
                        <a:lumOff val="2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formulas'!$G$3:$G$5</c:f>
              <c:strCache>
                <c:ptCount val="3"/>
                <c:pt idx="0">
                  <c:v>Purchased renewable electricity </c:v>
                </c:pt>
                <c:pt idx="1">
                  <c:v>Non-renewable electricity</c:v>
                </c:pt>
                <c:pt idx="2">
                  <c:v>On-site generation</c:v>
                </c:pt>
              </c:strCache>
            </c:strRef>
          </c:cat>
          <c:val>
            <c:numRef>
              <c:f>'dashboard formulas'!$H$3:$H$5</c:f>
              <c:numCache>
                <c:formatCode>General</c:formatCode>
                <c:ptCount val="3"/>
                <c:pt idx="0">
                  <c:v>157148</c:v>
                </c:pt>
                <c:pt idx="1">
                  <c:v>853519</c:v>
                </c:pt>
                <c:pt idx="2">
                  <c:v>0</c:v>
                </c:pt>
              </c:numCache>
            </c:numRef>
          </c:val>
          <c:extLst>
            <c:ext xmlns:c16="http://schemas.microsoft.com/office/drawing/2014/chart" uri="{C3380CC4-5D6E-409C-BE32-E72D297353CC}">
              <c16:uniqueId val="{00000006-5AEA-445A-8406-8227D3F48262}"/>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59118471242670889"/>
          <c:y val="0.21099320906479449"/>
          <c:w val="0.37602080744204319"/>
          <c:h val="0.63015423338970433"/>
        </c:manualLayout>
      </c:layout>
      <c:overlay val="0"/>
      <c:spPr>
        <a:noFill/>
        <a:ln>
          <a:noFill/>
        </a:ln>
        <a:effectLst/>
      </c:spPr>
      <c:txPr>
        <a:bodyPr rot="0" spcFirstLastPara="1" vertOverflow="ellipsis" vert="horz" wrap="square" anchor="ctr" anchorCtr="0"/>
        <a:lstStyle/>
        <a:p>
          <a:pPr rtl="0">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Scope 3 Emissions by Category </a:t>
            </a:r>
          </a:p>
        </c:rich>
      </c:tx>
      <c:layout>
        <c:manualLayout>
          <c:xMode val="edge"/>
          <c:yMode val="edge"/>
          <c:x val="0.32146878560302833"/>
          <c:y val="2.9730883539665003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24818338604815865"/>
          <c:y val="0.17278190152825015"/>
          <c:w val="0.7114105938099019"/>
          <c:h val="0.59919151803440085"/>
        </c:manualLayout>
      </c:layout>
      <c:barChart>
        <c:barDir val="col"/>
        <c:grouping val="clustered"/>
        <c:varyColors val="0"/>
        <c:ser>
          <c:idx val="8"/>
          <c:order val="0"/>
          <c:spPr>
            <a:solidFill>
              <a:srgbClr val="C701FF"/>
            </a:solidFill>
            <a:ln>
              <a:noFill/>
            </a:ln>
            <a:effectLst/>
          </c:spPr>
          <c:invertIfNegative val="0"/>
          <c:dPt>
            <c:idx val="1"/>
            <c:invertIfNegative val="0"/>
            <c:bubble3D val="0"/>
            <c:spPr>
              <a:solidFill>
                <a:srgbClr val="00B050"/>
              </a:solidFill>
              <a:ln>
                <a:noFill/>
              </a:ln>
              <a:effectLst/>
            </c:spPr>
            <c:extLst>
              <c:ext xmlns:c16="http://schemas.microsoft.com/office/drawing/2014/chart" uri="{C3380CC4-5D6E-409C-BE32-E72D297353CC}">
                <c16:uniqueId val="{00000001-17DA-4A24-AA50-369E3EAEDA95}"/>
              </c:ext>
            </c:extLst>
          </c:dPt>
          <c:dPt>
            <c:idx val="2"/>
            <c:invertIfNegative val="0"/>
            <c:bubble3D val="0"/>
            <c:spPr>
              <a:solidFill>
                <a:srgbClr val="FF9D3A"/>
              </a:solidFill>
              <a:ln>
                <a:noFill/>
              </a:ln>
              <a:effectLst/>
            </c:spPr>
            <c:extLst>
              <c:ext xmlns:c16="http://schemas.microsoft.com/office/drawing/2014/chart" uri="{C3380CC4-5D6E-409C-BE32-E72D297353CC}">
                <c16:uniqueId val="{00000003-17DA-4A24-AA50-369E3EAEDA95}"/>
              </c:ext>
            </c:extLst>
          </c:dPt>
          <c:dLbls>
            <c:numFmt formatCode="#,##0.0" sourceLinked="0"/>
            <c:spPr>
              <a:solidFill>
                <a:schemeClr val="bg1">
                  <a:alpha val="40000"/>
                </a:schemeClr>
              </a:solid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tables'!$E$11:$E$13</c:f>
              <c:strCache>
                <c:ptCount val="3"/>
                <c:pt idx="0">
                  <c:v>Fuel and energy 
related activities</c:v>
                </c:pt>
                <c:pt idx="1">
                  <c:v>Waste </c:v>
                </c:pt>
                <c:pt idx="2">
                  <c:v>Water</c:v>
                </c:pt>
              </c:strCache>
            </c:strRef>
          </c:cat>
          <c:val>
            <c:numRef>
              <c:f>'Summary tables'!$F$11:$F$13</c:f>
              <c:numCache>
                <c:formatCode>#,##0.00</c:formatCode>
                <c:ptCount val="3"/>
                <c:pt idx="0">
                  <c:v>92.690371590000012</c:v>
                </c:pt>
                <c:pt idx="1">
                  <c:v>0.17224890956</c:v>
                </c:pt>
                <c:pt idx="2">
                  <c:v>1.90398026</c:v>
                </c:pt>
              </c:numCache>
            </c:numRef>
          </c:val>
          <c:extLst>
            <c:ext xmlns:c16="http://schemas.microsoft.com/office/drawing/2014/chart" uri="{C3380CC4-5D6E-409C-BE32-E72D297353CC}">
              <c16:uniqueId val="{00000004-17DA-4A24-AA50-369E3EAEDA95}"/>
            </c:ext>
          </c:extLst>
        </c:ser>
        <c:dLbls>
          <c:dLblPos val="outEnd"/>
          <c:showLegendKey val="0"/>
          <c:showVal val="1"/>
          <c:showCatName val="0"/>
          <c:showSerName val="0"/>
          <c:showPercent val="0"/>
          <c:showBubbleSize val="0"/>
        </c:dLbls>
        <c:gapWidth val="15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6683067750434"/>
          <c:y val="5.1428451388512757E-2"/>
          <c:w val="0.76409271732599693"/>
          <c:h val="0.64627438664184067"/>
        </c:manualLayout>
      </c:layout>
      <c:barChart>
        <c:barDir val="col"/>
        <c:grouping val="stacked"/>
        <c:varyColors val="0"/>
        <c:ser>
          <c:idx val="1"/>
          <c:order val="0"/>
          <c:tx>
            <c:strRef>
              <c:f>'GHG progress offsets'!$G$7</c:f>
              <c:strCache>
                <c:ptCount val="1"/>
                <c:pt idx="0">
                  <c:v>Scope 1 </c:v>
                </c:pt>
              </c:strCache>
            </c:strRef>
          </c:tx>
          <c:spPr>
            <a:solidFill>
              <a:srgbClr val="003A7D"/>
            </a:solidFill>
            <a:ln>
              <a:noFill/>
            </a:ln>
            <a:effectLst/>
          </c:spPr>
          <c:invertIfNegative val="0"/>
          <c:cat>
            <c:strRef>
              <c:f>'GHG progress offsets'!$H$6:$K$6</c:f>
              <c:strCache>
                <c:ptCount val="4"/>
                <c:pt idx="0">
                  <c:v>Enter Date</c:v>
                </c:pt>
                <c:pt idx="1">
                  <c:v>2023/24</c:v>
                </c:pt>
                <c:pt idx="2">
                  <c:v>2024/25</c:v>
                </c:pt>
                <c:pt idx="3">
                  <c:v>2025/26</c:v>
                </c:pt>
              </c:strCache>
            </c:strRef>
          </c:cat>
          <c:val>
            <c:numRef>
              <c:f>'GHG progress offsets'!$H$7:$K$7</c:f>
              <c:numCache>
                <c:formatCode>General</c:formatCode>
                <c:ptCount val="4"/>
                <c:pt idx="2" formatCode="#,##0.00">
                  <c:v>142.69032104000001</c:v>
                </c:pt>
                <c:pt idx="3" formatCode="#,##0.00">
                  <c:v>1.1000000000000001</c:v>
                </c:pt>
              </c:numCache>
            </c:numRef>
          </c:val>
          <c:extLst>
            <c:ext xmlns:c16="http://schemas.microsoft.com/office/drawing/2014/chart" uri="{C3380CC4-5D6E-409C-BE32-E72D297353CC}">
              <c16:uniqueId val="{00000000-A21A-4105-9F12-2D177CD8A5F3}"/>
            </c:ext>
          </c:extLst>
        </c:ser>
        <c:ser>
          <c:idx val="0"/>
          <c:order val="1"/>
          <c:tx>
            <c:strRef>
              <c:f>'GHG progress offsets'!$G$8</c:f>
              <c:strCache>
                <c:ptCount val="1"/>
                <c:pt idx="0">
                  <c:v>Scope 2</c:v>
                </c:pt>
              </c:strCache>
            </c:strRef>
          </c:tx>
          <c:spPr>
            <a:solidFill>
              <a:srgbClr val="FF73B6"/>
            </a:solidFill>
            <a:ln>
              <a:noFill/>
            </a:ln>
            <a:effectLst/>
          </c:spPr>
          <c:invertIfNegative val="0"/>
          <c:cat>
            <c:strRef>
              <c:f>'GHG progress offsets'!$H$6:$K$6</c:f>
              <c:strCache>
                <c:ptCount val="4"/>
                <c:pt idx="0">
                  <c:v>Enter Date</c:v>
                </c:pt>
                <c:pt idx="1">
                  <c:v>2023/24</c:v>
                </c:pt>
                <c:pt idx="2">
                  <c:v>2024/25</c:v>
                </c:pt>
                <c:pt idx="3">
                  <c:v>2025/26</c:v>
                </c:pt>
              </c:strCache>
            </c:strRef>
          </c:cat>
          <c:val>
            <c:numRef>
              <c:f>'GHG progress offsets'!$H$8:$K$8</c:f>
              <c:numCache>
                <c:formatCode>General</c:formatCode>
                <c:ptCount val="4"/>
                <c:pt idx="2" formatCode="#,##0.00">
                  <c:v>178.88805899999997</c:v>
                </c:pt>
                <c:pt idx="3" formatCode="#,##0.00">
                  <c:v>0.35399999999999998</c:v>
                </c:pt>
              </c:numCache>
            </c:numRef>
          </c:val>
          <c:extLst>
            <c:ext xmlns:c16="http://schemas.microsoft.com/office/drawing/2014/chart" uri="{C3380CC4-5D6E-409C-BE32-E72D297353CC}">
              <c16:uniqueId val="{00000001-A21A-4105-9F12-2D177CD8A5F3}"/>
            </c:ext>
          </c:extLst>
        </c:ser>
        <c:ser>
          <c:idx val="4"/>
          <c:order val="2"/>
          <c:tx>
            <c:strRef>
              <c:f>'GHG progress offsets'!$G$9</c:f>
              <c:strCache>
                <c:ptCount val="1"/>
                <c:pt idx="0">
                  <c:v>Scope 2 offsets</c:v>
                </c:pt>
              </c:strCache>
            </c:strRef>
          </c:tx>
          <c:spPr>
            <a:solidFill>
              <a:srgbClr val="4ECB8D"/>
            </a:solidFill>
            <a:ln>
              <a:noFill/>
            </a:ln>
            <a:effectLst/>
          </c:spPr>
          <c:invertIfNegative val="0"/>
          <c:cat>
            <c:strRef>
              <c:f>'GHG progress offsets'!$H$6:$K$6</c:f>
              <c:strCache>
                <c:ptCount val="4"/>
                <c:pt idx="0">
                  <c:v>Enter Date</c:v>
                </c:pt>
                <c:pt idx="1">
                  <c:v>2023/24</c:v>
                </c:pt>
                <c:pt idx="2">
                  <c:v>2024/25</c:v>
                </c:pt>
                <c:pt idx="3">
                  <c:v>2025/26</c:v>
                </c:pt>
              </c:strCache>
            </c:strRef>
          </c:cat>
          <c:val>
            <c:numRef>
              <c:f>'GHG progress offsets'!$H$9:$K$9</c:f>
              <c:numCache>
                <c:formatCode>General</c:formatCode>
                <c:ptCount val="4"/>
                <c:pt idx="2" formatCode="#,##0.00">
                  <c:v>-27.815195999999997</c:v>
                </c:pt>
                <c:pt idx="3" formatCode="#,##0.00">
                  <c:v>-0.17699999999999999</c:v>
                </c:pt>
              </c:numCache>
            </c:numRef>
          </c:val>
          <c:extLst>
            <c:ext xmlns:c16="http://schemas.microsoft.com/office/drawing/2014/chart" uri="{C3380CC4-5D6E-409C-BE32-E72D297353CC}">
              <c16:uniqueId val="{00000002-A21A-4105-9F12-2D177CD8A5F3}"/>
            </c:ext>
          </c:extLst>
        </c:ser>
        <c:ser>
          <c:idx val="2"/>
          <c:order val="3"/>
          <c:tx>
            <c:strRef>
              <c:f>'GHG progress offsets'!$G$10</c:f>
              <c:strCache>
                <c:ptCount val="1"/>
                <c:pt idx="0">
                  <c:v>Scope 3*</c:v>
                </c:pt>
              </c:strCache>
            </c:strRef>
          </c:tx>
          <c:spPr>
            <a:solidFill>
              <a:srgbClr val="C701FF"/>
            </a:solidFill>
            <a:ln>
              <a:noFill/>
            </a:ln>
            <a:effectLst/>
          </c:spPr>
          <c:invertIfNegative val="0"/>
          <c:cat>
            <c:strRef>
              <c:f>'GHG progress offsets'!$H$6:$K$6</c:f>
              <c:strCache>
                <c:ptCount val="4"/>
                <c:pt idx="0">
                  <c:v>Enter Date</c:v>
                </c:pt>
                <c:pt idx="1">
                  <c:v>2023/24</c:v>
                </c:pt>
                <c:pt idx="2">
                  <c:v>2024/25</c:v>
                </c:pt>
                <c:pt idx="3">
                  <c:v>2025/26</c:v>
                </c:pt>
              </c:strCache>
            </c:strRef>
          </c:cat>
          <c:val>
            <c:numRef>
              <c:f>'GHG progress offsets'!$H$10:$K$10</c:f>
              <c:numCache>
                <c:formatCode>General</c:formatCode>
                <c:ptCount val="4"/>
                <c:pt idx="2" formatCode="#,##0.00">
                  <c:v>94.766600759560006</c:v>
                </c:pt>
                <c:pt idx="3" formatCode="#,##0.00">
                  <c:v>5</c:v>
                </c:pt>
              </c:numCache>
            </c:numRef>
          </c:val>
          <c:extLst>
            <c:ext xmlns:c16="http://schemas.microsoft.com/office/drawing/2014/chart" uri="{C3380CC4-5D6E-409C-BE32-E72D297353CC}">
              <c16:uniqueId val="{00000004-A21A-4105-9F12-2D177CD8A5F3}"/>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legend>
      <c:legendPos val="b"/>
      <c:layout>
        <c:manualLayout>
          <c:xMode val="edge"/>
          <c:yMode val="edge"/>
          <c:x val="0.28864417914117108"/>
          <c:y val="0.87502005761955892"/>
          <c:w val="0.47754285844371996"/>
          <c:h val="7.330391361457729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Scope 3 Emissions by Category </a:t>
            </a:r>
          </a:p>
        </c:rich>
      </c:tx>
      <c:layout>
        <c:manualLayout>
          <c:xMode val="edge"/>
          <c:yMode val="edge"/>
          <c:x val="0.32146878560302833"/>
          <c:y val="2.9730883539665003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51573424585774086"/>
          <c:y val="0.17278190152825015"/>
          <c:w val="0.41079172232474914"/>
          <c:h val="0.68918885479857772"/>
        </c:manualLayout>
      </c:layout>
      <c:barChart>
        <c:barDir val="col"/>
        <c:grouping val="stacked"/>
        <c:varyColors val="0"/>
        <c:ser>
          <c:idx val="8"/>
          <c:order val="0"/>
          <c:tx>
            <c:v>Scope 3 - Fuel and Energy</c:v>
          </c:tx>
          <c:spPr>
            <a:solidFill>
              <a:srgbClr val="C701FF"/>
            </a:solidFill>
            <a:ln>
              <a:noFill/>
            </a:ln>
            <a:effectLst/>
          </c:spPr>
          <c:invertIfNegative val="0"/>
          <c:cat>
            <c:strRef>
              <c:f>'Summary report'!$B$2</c:f>
              <c:strCache>
                <c:ptCount val="1"/>
                <c:pt idx="0">
                  <c:v>2024-25</c:v>
                </c:pt>
              </c:strCache>
            </c:strRef>
          </c:cat>
          <c:val>
            <c:numRef>
              <c:f>'Summary tables'!$F$11</c:f>
              <c:numCache>
                <c:formatCode>#,##0.00</c:formatCode>
                <c:ptCount val="1"/>
                <c:pt idx="0">
                  <c:v>92.690371590000012</c:v>
                </c:pt>
              </c:numCache>
            </c:numRef>
          </c:val>
          <c:extLst>
            <c:ext xmlns:c16="http://schemas.microsoft.com/office/drawing/2014/chart" uri="{C3380CC4-5D6E-409C-BE32-E72D297353CC}">
              <c16:uniqueId val="{00000003-DD26-4281-83E4-88984819ACD6}"/>
            </c:ext>
          </c:extLst>
        </c:ser>
        <c:ser>
          <c:idx val="11"/>
          <c:order val="1"/>
          <c:tx>
            <c:v>Scope 3 - Waste</c:v>
          </c:tx>
          <c:spPr>
            <a:solidFill>
              <a:srgbClr val="4ECB8D"/>
            </a:solidFill>
            <a:ln>
              <a:noFill/>
            </a:ln>
            <a:effectLst/>
          </c:spPr>
          <c:invertIfNegative val="0"/>
          <c:cat>
            <c:strRef>
              <c:f>'Summary report'!$B$2</c:f>
              <c:strCache>
                <c:ptCount val="1"/>
                <c:pt idx="0">
                  <c:v>2024-25</c:v>
                </c:pt>
              </c:strCache>
            </c:strRef>
          </c:cat>
          <c:val>
            <c:numRef>
              <c:f>'Summary tables'!$F$12</c:f>
              <c:numCache>
                <c:formatCode>#,##0.00</c:formatCode>
                <c:ptCount val="1"/>
                <c:pt idx="0">
                  <c:v>0.17224890956</c:v>
                </c:pt>
              </c:numCache>
            </c:numRef>
          </c:val>
          <c:extLst>
            <c:ext xmlns:c16="http://schemas.microsoft.com/office/drawing/2014/chart" uri="{C3380CC4-5D6E-409C-BE32-E72D297353CC}">
              <c16:uniqueId val="{00000004-DD26-4281-83E4-88984819ACD6}"/>
            </c:ext>
          </c:extLst>
        </c:ser>
        <c:ser>
          <c:idx val="9"/>
          <c:order val="2"/>
          <c:tx>
            <c:v>Scope 3 - Water</c:v>
          </c:tx>
          <c:spPr>
            <a:solidFill>
              <a:srgbClr val="FF9D3A"/>
            </a:solidFill>
            <a:ln>
              <a:noFill/>
            </a:ln>
            <a:effectLst/>
          </c:spPr>
          <c:invertIfNegative val="0"/>
          <c:dPt>
            <c:idx val="0"/>
            <c:invertIfNegative val="0"/>
            <c:bubble3D val="0"/>
            <c:spPr>
              <a:solidFill>
                <a:srgbClr val="FF9D3A"/>
              </a:solidFill>
              <a:ln>
                <a:noFill/>
              </a:ln>
              <a:effectLst/>
            </c:spPr>
            <c:extLst>
              <c:ext xmlns:c16="http://schemas.microsoft.com/office/drawing/2014/chart" uri="{C3380CC4-5D6E-409C-BE32-E72D297353CC}">
                <c16:uniqueId val="{00000006-DD26-4281-83E4-88984819ACD6}"/>
              </c:ext>
            </c:extLst>
          </c:dPt>
          <c:cat>
            <c:strRef>
              <c:f>'Summary report'!$B$2</c:f>
              <c:strCache>
                <c:ptCount val="1"/>
                <c:pt idx="0">
                  <c:v>2024-25</c:v>
                </c:pt>
              </c:strCache>
            </c:strRef>
          </c:cat>
          <c:val>
            <c:numRef>
              <c:f>'Summary tables'!$F$13</c:f>
              <c:numCache>
                <c:formatCode>#,##0.00</c:formatCode>
                <c:ptCount val="1"/>
                <c:pt idx="0">
                  <c:v>1.90398026</c:v>
                </c:pt>
              </c:numCache>
            </c:numRef>
          </c:val>
          <c:extLst>
            <c:ext xmlns:c16="http://schemas.microsoft.com/office/drawing/2014/chart" uri="{C3380CC4-5D6E-409C-BE32-E72D297353CC}">
              <c16:uniqueId val="{00000007-DD26-4281-83E4-88984819ACD6}"/>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9.7473179070805105E-2"/>
          <c:y val="1.340033500837521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21604650454347527"/>
          <c:y val="0.18486131444624698"/>
          <c:w val="0.74148889084011738"/>
          <c:h val="0.61733760666851312"/>
        </c:manualLayout>
      </c:layout>
      <c:barChart>
        <c:barDir val="col"/>
        <c:grouping val="clustered"/>
        <c:varyColors val="0"/>
        <c:ser>
          <c:idx val="1"/>
          <c:order val="0"/>
          <c:tx>
            <c:strRef>
              <c:f>'Summary tables'!$D$7</c:f>
              <c:strCache>
                <c:ptCount val="1"/>
                <c:pt idx="0">
                  <c:v>Total Emissions per Scope </c:v>
                </c:pt>
              </c:strCache>
            </c:strRef>
          </c:tx>
          <c:spPr>
            <a:solidFill>
              <a:srgbClr val="003A7D"/>
            </a:solidFill>
            <a:ln>
              <a:noFill/>
            </a:ln>
            <a:effectLst/>
          </c:spPr>
          <c:invertIfNegative val="0"/>
          <c:cat>
            <c:strRef>
              <c:extLst>
                <c:ext xmlns:c15="http://schemas.microsoft.com/office/drawing/2012/chart" uri="{02D57815-91ED-43cb-92C2-25804820EDAC}">
                  <c15:fullRef>
                    <c15:sqref>'Summary tables'!$C$8:$C$13</c15:sqref>
                  </c15:fullRef>
                </c:ext>
              </c:extLst>
              <c:f>('Summary tables'!$C$8:$C$9,'Summary tables'!$C$11)</c:f>
              <c:strCache>
                <c:ptCount val="3"/>
                <c:pt idx="0">
                  <c:v>Scope 1</c:v>
                </c:pt>
                <c:pt idx="1">
                  <c:v>Scope 2 </c:v>
                </c:pt>
                <c:pt idx="2">
                  <c:v>Scope 3*</c:v>
                </c:pt>
              </c:strCache>
            </c:strRef>
          </c:cat>
          <c:val>
            <c:numRef>
              <c:extLst>
                <c:ext xmlns:c15="http://schemas.microsoft.com/office/drawing/2012/chart" uri="{02D57815-91ED-43cb-92C2-25804820EDAC}">
                  <c15:fullRef>
                    <c15:sqref>'Summary tables'!$D$8:$D$13</c15:sqref>
                  </c15:fullRef>
                </c:ext>
              </c:extLst>
              <c:f>('Summary tables'!$D$8:$D$9,'Summary tables'!$D$11)</c:f>
              <c:numCache>
                <c:formatCode>#,##0.00</c:formatCode>
                <c:ptCount val="3"/>
                <c:pt idx="0">
                  <c:v>142.69032104000001</c:v>
                </c:pt>
                <c:pt idx="1">
                  <c:v>151.07286299999998</c:v>
                </c:pt>
                <c:pt idx="2">
                  <c:v>94.766600759560006</c:v>
                </c:pt>
              </c:numCache>
            </c:numRef>
          </c:val>
          <c:extLst>
            <c:ext xmlns:c16="http://schemas.microsoft.com/office/drawing/2014/chart" uri="{C3380CC4-5D6E-409C-BE32-E72D297353CC}">
              <c16:uniqueId val="{0000000C-5888-46D5-B8DB-EECD822DD93E}"/>
            </c:ext>
          </c:extLst>
        </c:ser>
        <c:dLbls>
          <c:showLegendKey val="0"/>
          <c:showVal val="0"/>
          <c:showCatName val="0"/>
          <c:showSerName val="0"/>
          <c:showPercent val="0"/>
          <c:showBubbleSize val="0"/>
        </c:dLbls>
        <c:gapWidth val="219"/>
        <c:overlap val="-27"/>
        <c:axId val="473016112"/>
        <c:axId val="473016592"/>
      </c:barChart>
      <c:catAx>
        <c:axId val="47301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473016592"/>
        <c:crosses val="autoZero"/>
        <c:auto val="1"/>
        <c:lblAlgn val="ctr"/>
        <c:lblOffset val="100"/>
        <c:noMultiLvlLbl val="0"/>
      </c:catAx>
      <c:valAx>
        <c:axId val="473016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473016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Electricity Used by Source</a:t>
            </a:r>
          </a:p>
        </c:rich>
      </c:tx>
      <c:layout>
        <c:manualLayout>
          <c:xMode val="edge"/>
          <c:yMode val="edge"/>
          <c:x val="0.36380948466162311"/>
          <c:y val="5.9774490799142967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11259404174456869"/>
          <c:y val="0.26828024383642907"/>
          <c:w val="0.41954388615709509"/>
          <c:h val="0.59360203737992068"/>
        </c:manualLayout>
      </c:layout>
      <c:pieChart>
        <c:varyColors val="1"/>
        <c:ser>
          <c:idx val="0"/>
          <c:order val="0"/>
          <c:tx>
            <c:strRef>
              <c:f>'dashboard formulas'!$H$2</c:f>
              <c:strCache>
                <c:ptCount val="1"/>
                <c:pt idx="0">
                  <c:v>kWh</c:v>
                </c:pt>
              </c:strCache>
            </c:strRef>
          </c:tx>
          <c:spPr>
            <a:solidFill>
              <a:srgbClr val="003A7D"/>
            </a:solidFill>
          </c:spPr>
          <c:dPt>
            <c:idx val="0"/>
            <c:bubble3D val="0"/>
            <c:spPr>
              <a:solidFill>
                <a:srgbClr val="003A7D"/>
              </a:solidFill>
              <a:ln w="19050">
                <a:solidFill>
                  <a:schemeClr val="lt1"/>
                </a:solidFill>
              </a:ln>
              <a:effectLst/>
            </c:spPr>
            <c:extLst>
              <c:ext xmlns:c16="http://schemas.microsoft.com/office/drawing/2014/chart" uri="{C3380CC4-5D6E-409C-BE32-E72D297353CC}">
                <c16:uniqueId val="{00000001-14A2-4A4E-9485-44E94A7DAE1A}"/>
              </c:ext>
            </c:extLst>
          </c:dPt>
          <c:dPt>
            <c:idx val="1"/>
            <c:bubble3D val="0"/>
            <c:spPr>
              <a:solidFill>
                <a:srgbClr val="008DFF"/>
              </a:solidFill>
              <a:ln w="19050">
                <a:solidFill>
                  <a:schemeClr val="lt1"/>
                </a:solidFill>
              </a:ln>
              <a:effectLst/>
            </c:spPr>
            <c:extLst>
              <c:ext xmlns:c16="http://schemas.microsoft.com/office/drawing/2014/chart" uri="{C3380CC4-5D6E-409C-BE32-E72D297353CC}">
                <c16:uniqueId val="{00000006-6EC4-41E5-8CC3-C32C9D2EFB25}"/>
              </c:ext>
            </c:extLst>
          </c:dPt>
          <c:dPt>
            <c:idx val="2"/>
            <c:bubble3D val="0"/>
            <c:spPr>
              <a:solidFill>
                <a:srgbClr val="FF73B6"/>
              </a:solidFill>
              <a:ln w="19050">
                <a:solidFill>
                  <a:schemeClr val="lt1"/>
                </a:solidFill>
              </a:ln>
              <a:effectLst/>
            </c:spPr>
            <c:extLst>
              <c:ext xmlns:c16="http://schemas.microsoft.com/office/drawing/2014/chart" uri="{C3380CC4-5D6E-409C-BE32-E72D297353CC}">
                <c16:uniqueId val="{00000007-6EC4-41E5-8CC3-C32C9D2EFB25}"/>
              </c:ext>
            </c:extLst>
          </c:dPt>
          <c:dLbls>
            <c:numFmt formatCode="0%" sourceLinked="0"/>
            <c:spPr>
              <a:noFill/>
              <a:ln>
                <a:noFill/>
              </a:ln>
              <a:effectLst/>
            </c:spPr>
            <c:txPr>
              <a:bodyPr rot="0" spcFirstLastPara="1" vertOverflow="ellipsis" vert="horz" wrap="square" anchor="ctr" anchorCtr="1"/>
              <a:lstStyle/>
              <a:p>
                <a:pPr>
                  <a:defRPr sz="1600" b="0" i="0" u="none" strike="noStrike" kern="1200" baseline="0">
                    <a:solidFill>
                      <a:schemeClr val="tx1">
                        <a:lumMod val="75000"/>
                        <a:lumOff val="2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formulas'!$G$3:$G$5</c:f>
              <c:strCache>
                <c:ptCount val="3"/>
                <c:pt idx="0">
                  <c:v>Purchased renewable electricity </c:v>
                </c:pt>
                <c:pt idx="1">
                  <c:v>Non-renewable electricity</c:v>
                </c:pt>
                <c:pt idx="2">
                  <c:v>On-site generation</c:v>
                </c:pt>
              </c:strCache>
            </c:strRef>
          </c:cat>
          <c:val>
            <c:numRef>
              <c:f>'dashboard formulas'!$H$3:$H$5</c:f>
              <c:numCache>
                <c:formatCode>General</c:formatCode>
                <c:ptCount val="3"/>
                <c:pt idx="0">
                  <c:v>157148</c:v>
                </c:pt>
                <c:pt idx="1">
                  <c:v>853519</c:v>
                </c:pt>
                <c:pt idx="2">
                  <c:v>0</c:v>
                </c:pt>
              </c:numCache>
            </c:numRef>
          </c:val>
          <c:extLst>
            <c:ext xmlns:c16="http://schemas.microsoft.com/office/drawing/2014/chart" uri="{C3380CC4-5D6E-409C-BE32-E72D297353CC}">
              <c16:uniqueId val="{00000003-6EC4-41E5-8CC3-C32C9D2EFB25}"/>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59118471242670889"/>
          <c:y val="0.21099320906479449"/>
          <c:w val="0.37602080744204319"/>
          <c:h val="0.63015423338970433"/>
        </c:manualLayout>
      </c:layout>
      <c:overlay val="0"/>
      <c:spPr>
        <a:noFill/>
        <a:ln>
          <a:noFill/>
        </a:ln>
        <a:effectLst/>
      </c:spPr>
      <c:txPr>
        <a:bodyPr rot="0" spcFirstLastPara="1" vertOverflow="ellipsis" vert="horz" wrap="square" anchor="ctr" anchorCtr="0"/>
        <a:lstStyle/>
        <a:p>
          <a:pPr rtl="0">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Scope 3 Emissions by Category </a:t>
            </a:r>
          </a:p>
        </c:rich>
      </c:tx>
      <c:layout>
        <c:manualLayout>
          <c:xMode val="edge"/>
          <c:yMode val="edge"/>
          <c:x val="0.32146878560302833"/>
          <c:y val="2.9730883539665003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24818338604815865"/>
          <c:y val="0.17278190152825015"/>
          <c:w val="0.7114105938099019"/>
          <c:h val="0.59919151803440085"/>
        </c:manualLayout>
      </c:layout>
      <c:barChart>
        <c:barDir val="col"/>
        <c:grouping val="clustered"/>
        <c:varyColors val="0"/>
        <c:ser>
          <c:idx val="8"/>
          <c:order val="0"/>
          <c:spPr>
            <a:solidFill>
              <a:srgbClr val="C701FF"/>
            </a:solidFill>
            <a:ln>
              <a:noFill/>
            </a:ln>
            <a:effectLst/>
          </c:spPr>
          <c:invertIfNegative val="0"/>
          <c:dPt>
            <c:idx val="1"/>
            <c:invertIfNegative val="0"/>
            <c:bubble3D val="0"/>
            <c:spPr>
              <a:solidFill>
                <a:srgbClr val="00B050"/>
              </a:solidFill>
              <a:ln>
                <a:noFill/>
              </a:ln>
              <a:effectLst/>
            </c:spPr>
            <c:extLst>
              <c:ext xmlns:c16="http://schemas.microsoft.com/office/drawing/2014/chart" uri="{C3380CC4-5D6E-409C-BE32-E72D297353CC}">
                <c16:uniqueId val="{00000005-8BB7-43E1-845E-BEDE844B388F}"/>
              </c:ext>
            </c:extLst>
          </c:dPt>
          <c:dPt>
            <c:idx val="2"/>
            <c:invertIfNegative val="0"/>
            <c:bubble3D val="0"/>
            <c:spPr>
              <a:solidFill>
                <a:srgbClr val="FF9D3A"/>
              </a:solidFill>
              <a:ln>
                <a:noFill/>
              </a:ln>
              <a:effectLst/>
            </c:spPr>
            <c:extLst>
              <c:ext xmlns:c16="http://schemas.microsoft.com/office/drawing/2014/chart" uri="{C3380CC4-5D6E-409C-BE32-E72D297353CC}">
                <c16:uniqueId val="{00000009-8BB7-43E1-845E-BEDE844B388F}"/>
              </c:ext>
            </c:extLst>
          </c:dPt>
          <c:dLbls>
            <c:numFmt formatCode="#,##0.0" sourceLinked="0"/>
            <c:spPr>
              <a:solidFill>
                <a:schemeClr val="bg1">
                  <a:alpha val="40000"/>
                </a:schemeClr>
              </a:solid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tables'!$E$11:$E$13</c:f>
              <c:strCache>
                <c:ptCount val="3"/>
                <c:pt idx="0">
                  <c:v>Fuel and energy 
related activities</c:v>
                </c:pt>
                <c:pt idx="1">
                  <c:v>Waste </c:v>
                </c:pt>
                <c:pt idx="2">
                  <c:v>Water</c:v>
                </c:pt>
              </c:strCache>
            </c:strRef>
          </c:cat>
          <c:val>
            <c:numRef>
              <c:f>'Summary tables'!$F$11:$F$13</c:f>
              <c:numCache>
                <c:formatCode>#,##0.00</c:formatCode>
                <c:ptCount val="3"/>
                <c:pt idx="0">
                  <c:v>92.690371590000012</c:v>
                </c:pt>
                <c:pt idx="1">
                  <c:v>0.17224890956</c:v>
                </c:pt>
                <c:pt idx="2">
                  <c:v>1.90398026</c:v>
                </c:pt>
              </c:numCache>
            </c:numRef>
          </c:val>
          <c:extLst>
            <c:ext xmlns:c16="http://schemas.microsoft.com/office/drawing/2014/chart" uri="{C3380CC4-5D6E-409C-BE32-E72D297353CC}">
              <c16:uniqueId val="{00000000-8BB7-43E1-845E-BEDE844B388F}"/>
            </c:ext>
          </c:extLst>
        </c:ser>
        <c:dLbls>
          <c:dLblPos val="outEnd"/>
          <c:showLegendKey val="0"/>
          <c:showVal val="1"/>
          <c:showCatName val="0"/>
          <c:showSerName val="0"/>
          <c:showPercent val="0"/>
          <c:showBubbleSize val="0"/>
        </c:dLbls>
        <c:gapWidth val="15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6683067750434"/>
          <c:y val="5.1428451388512757E-2"/>
          <c:w val="0.76409271732599693"/>
          <c:h val="0.64627438664184067"/>
        </c:manualLayout>
      </c:layout>
      <c:barChart>
        <c:barDir val="col"/>
        <c:grouping val="stacked"/>
        <c:varyColors val="0"/>
        <c:ser>
          <c:idx val="1"/>
          <c:order val="0"/>
          <c:tx>
            <c:strRef>
              <c:f>'GHG progress'!$G$7</c:f>
              <c:strCache>
                <c:ptCount val="1"/>
                <c:pt idx="0">
                  <c:v>Scope 1 </c:v>
                </c:pt>
              </c:strCache>
            </c:strRef>
          </c:tx>
          <c:spPr>
            <a:solidFill>
              <a:srgbClr val="003A7D"/>
            </a:solidFill>
            <a:ln>
              <a:noFill/>
            </a:ln>
            <a:effectLst/>
          </c:spPr>
          <c:invertIfNegative val="0"/>
          <c:cat>
            <c:strRef>
              <c:f>'GHG progress'!$H$6:$K$6</c:f>
              <c:strCache>
                <c:ptCount val="4"/>
                <c:pt idx="0">
                  <c:v>Enter Date</c:v>
                </c:pt>
                <c:pt idx="1">
                  <c:v>2023/24</c:v>
                </c:pt>
                <c:pt idx="2">
                  <c:v>2024/25</c:v>
                </c:pt>
                <c:pt idx="3">
                  <c:v>2025/26</c:v>
                </c:pt>
              </c:strCache>
            </c:strRef>
          </c:cat>
          <c:val>
            <c:numRef>
              <c:f>'GHG progress'!$H$7:$K$7</c:f>
              <c:numCache>
                <c:formatCode>General</c:formatCode>
                <c:ptCount val="4"/>
                <c:pt idx="2" formatCode="#,##0.00">
                  <c:v>142.69032104000001</c:v>
                </c:pt>
              </c:numCache>
            </c:numRef>
          </c:val>
          <c:extLst>
            <c:ext xmlns:c16="http://schemas.microsoft.com/office/drawing/2014/chart" uri="{C3380CC4-5D6E-409C-BE32-E72D297353CC}">
              <c16:uniqueId val="{00000000-5518-40F7-968B-607090546363}"/>
            </c:ext>
          </c:extLst>
        </c:ser>
        <c:ser>
          <c:idx val="0"/>
          <c:order val="1"/>
          <c:tx>
            <c:strRef>
              <c:f>'GHG progress'!$G$8</c:f>
              <c:strCache>
                <c:ptCount val="1"/>
                <c:pt idx="0">
                  <c:v>Scope 2</c:v>
                </c:pt>
              </c:strCache>
            </c:strRef>
          </c:tx>
          <c:spPr>
            <a:solidFill>
              <a:srgbClr val="FF73B6"/>
            </a:solidFill>
            <a:ln>
              <a:noFill/>
            </a:ln>
            <a:effectLst/>
          </c:spPr>
          <c:invertIfNegative val="0"/>
          <c:cat>
            <c:strRef>
              <c:f>'GHG progress'!$H$6:$K$6</c:f>
              <c:strCache>
                <c:ptCount val="4"/>
                <c:pt idx="0">
                  <c:v>Enter Date</c:v>
                </c:pt>
                <c:pt idx="1">
                  <c:v>2023/24</c:v>
                </c:pt>
                <c:pt idx="2">
                  <c:v>2024/25</c:v>
                </c:pt>
                <c:pt idx="3">
                  <c:v>2025/26</c:v>
                </c:pt>
              </c:strCache>
            </c:strRef>
          </c:cat>
          <c:val>
            <c:numRef>
              <c:f>'GHG progress'!$H$8:$K$8</c:f>
              <c:numCache>
                <c:formatCode>General</c:formatCode>
                <c:ptCount val="4"/>
                <c:pt idx="2" formatCode="#,##0.00">
                  <c:v>151.07286299999998</c:v>
                </c:pt>
              </c:numCache>
            </c:numRef>
          </c:val>
          <c:extLst>
            <c:ext xmlns:c16="http://schemas.microsoft.com/office/drawing/2014/chart" uri="{C3380CC4-5D6E-409C-BE32-E72D297353CC}">
              <c16:uniqueId val="{00000001-5518-40F7-968B-607090546363}"/>
            </c:ext>
          </c:extLst>
        </c:ser>
        <c:ser>
          <c:idx val="4"/>
          <c:order val="2"/>
          <c:tx>
            <c:strRef>
              <c:f>'GHG progress'!$G$9</c:f>
              <c:strCache>
                <c:ptCount val="1"/>
                <c:pt idx="0">
                  <c:v>Scope 3*</c:v>
                </c:pt>
              </c:strCache>
            </c:strRef>
          </c:tx>
          <c:spPr>
            <a:solidFill>
              <a:srgbClr val="C701FF"/>
            </a:solidFill>
            <a:ln>
              <a:noFill/>
            </a:ln>
            <a:effectLst/>
          </c:spPr>
          <c:invertIfNegative val="0"/>
          <c:cat>
            <c:strRef>
              <c:f>'GHG progress'!$H$6:$K$6</c:f>
              <c:strCache>
                <c:ptCount val="4"/>
                <c:pt idx="0">
                  <c:v>Enter Date</c:v>
                </c:pt>
                <c:pt idx="1">
                  <c:v>2023/24</c:v>
                </c:pt>
                <c:pt idx="2">
                  <c:v>2024/25</c:v>
                </c:pt>
                <c:pt idx="3">
                  <c:v>2025/26</c:v>
                </c:pt>
              </c:strCache>
            </c:strRef>
          </c:cat>
          <c:val>
            <c:numRef>
              <c:f>'GHG progress'!$H$9:$K$9</c:f>
              <c:numCache>
                <c:formatCode>General</c:formatCode>
                <c:ptCount val="4"/>
                <c:pt idx="2" formatCode="#,##0.00">
                  <c:v>94.766600759560006</c:v>
                </c:pt>
              </c:numCache>
            </c:numRef>
          </c:val>
          <c:extLst>
            <c:ext xmlns:c16="http://schemas.microsoft.com/office/drawing/2014/chart" uri="{C3380CC4-5D6E-409C-BE32-E72D297353CC}">
              <c16:uniqueId val="{00000002-5518-40F7-968B-607090546363}"/>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legend>
      <c:legendPos val="b"/>
      <c:layout>
        <c:manualLayout>
          <c:xMode val="edge"/>
          <c:yMode val="edge"/>
          <c:x val="0.36382121224916536"/>
          <c:y val="0.75703902804576007"/>
          <c:w val="0.30999204034906502"/>
          <c:h val="0.2429610499688086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Emissions by Category</a:t>
            </a:r>
          </a:p>
        </c:rich>
      </c:tx>
      <c:layout>
        <c:manualLayout>
          <c:xMode val="edge"/>
          <c:yMode val="edge"/>
          <c:x val="8.3641152229118859E-2"/>
          <c:y val="2.2913294299762039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18353963321012687"/>
          <c:y val="0.15976879300328617"/>
          <c:w val="0.33377283763881699"/>
          <c:h val="0.73868922881606647"/>
        </c:manualLayout>
      </c:layout>
      <c:barChart>
        <c:barDir val="col"/>
        <c:grouping val="stacked"/>
        <c:varyColors val="0"/>
        <c:ser>
          <c:idx val="1"/>
          <c:order val="0"/>
          <c:tx>
            <c:v>Scope 1 - Heating and Hot Water</c:v>
          </c:tx>
          <c:spPr>
            <a:solidFill>
              <a:srgbClr val="003A7D"/>
            </a:solidFill>
            <a:ln>
              <a:noFill/>
            </a:ln>
            <a:effectLst/>
          </c:spPr>
          <c:invertIfNegative val="0"/>
          <c:cat>
            <c:strRef>
              <c:f>'Summary report offsets'!$B$2</c:f>
              <c:strCache>
                <c:ptCount val="1"/>
                <c:pt idx="0">
                  <c:v>2024-25</c:v>
                </c:pt>
              </c:strCache>
            </c:strRef>
          </c:cat>
          <c:val>
            <c:numRef>
              <c:f>'Summary tables'!$F$8</c:f>
              <c:numCache>
                <c:formatCode>#,##0.00</c:formatCode>
                <c:ptCount val="1"/>
                <c:pt idx="0">
                  <c:v>142.69032104000001</c:v>
                </c:pt>
              </c:numCache>
            </c:numRef>
          </c:val>
          <c:extLst>
            <c:ext xmlns:c16="http://schemas.microsoft.com/office/drawing/2014/chart" uri="{C3380CC4-5D6E-409C-BE32-E72D297353CC}">
              <c16:uniqueId val="{00000000-FFF6-4CC9-BC46-3A48FC56C00D}"/>
            </c:ext>
          </c:extLst>
        </c:ser>
        <c:ser>
          <c:idx val="4"/>
          <c:order val="1"/>
          <c:tx>
            <c:v>Scope 2 - Electricity</c:v>
          </c:tx>
          <c:spPr>
            <a:solidFill>
              <a:srgbClr val="FF73B6"/>
            </a:solidFill>
            <a:ln>
              <a:noFill/>
            </a:ln>
            <a:effectLst/>
          </c:spPr>
          <c:invertIfNegative val="0"/>
          <c:cat>
            <c:strRef>
              <c:f>'Summary report offsets'!$B$2</c:f>
              <c:strCache>
                <c:ptCount val="1"/>
                <c:pt idx="0">
                  <c:v>2024-25</c:v>
                </c:pt>
              </c:strCache>
            </c:strRef>
          </c:cat>
          <c:val>
            <c:numRef>
              <c:f>'Summary tables'!$F$9</c:f>
              <c:numCache>
                <c:formatCode>#,##0.00</c:formatCode>
                <c:ptCount val="1"/>
                <c:pt idx="0">
                  <c:v>151.07286299999998</c:v>
                </c:pt>
              </c:numCache>
            </c:numRef>
          </c:val>
          <c:extLst>
            <c:ext xmlns:c16="http://schemas.microsoft.com/office/drawing/2014/chart" uri="{C3380CC4-5D6E-409C-BE32-E72D297353CC}">
              <c16:uniqueId val="{00000001-FFF6-4CC9-BC46-3A48FC56C00D}"/>
            </c:ext>
          </c:extLst>
        </c:ser>
        <c:ser>
          <c:idx val="8"/>
          <c:order val="2"/>
          <c:tx>
            <c:v>Scope 3 - Fuel and Energy</c:v>
          </c:tx>
          <c:spPr>
            <a:solidFill>
              <a:srgbClr val="C701FF"/>
            </a:solidFill>
            <a:ln>
              <a:noFill/>
            </a:ln>
            <a:effectLst/>
          </c:spPr>
          <c:invertIfNegative val="0"/>
          <c:cat>
            <c:strRef>
              <c:f>'Summary report offsets'!$B$2</c:f>
              <c:strCache>
                <c:ptCount val="1"/>
                <c:pt idx="0">
                  <c:v>2024-25</c:v>
                </c:pt>
              </c:strCache>
            </c:strRef>
          </c:cat>
          <c:val>
            <c:numRef>
              <c:f>'Summary tables'!$F$11</c:f>
              <c:numCache>
                <c:formatCode>#,##0.00</c:formatCode>
                <c:ptCount val="1"/>
                <c:pt idx="0">
                  <c:v>92.690371590000012</c:v>
                </c:pt>
              </c:numCache>
            </c:numRef>
          </c:val>
          <c:extLst>
            <c:ext xmlns:c16="http://schemas.microsoft.com/office/drawing/2014/chart" uri="{C3380CC4-5D6E-409C-BE32-E72D297353CC}">
              <c16:uniqueId val="{00000002-FFF6-4CC9-BC46-3A48FC56C00D}"/>
            </c:ext>
          </c:extLst>
        </c:ser>
        <c:ser>
          <c:idx val="11"/>
          <c:order val="3"/>
          <c:tx>
            <c:v>Scope 3 - Waste</c:v>
          </c:tx>
          <c:spPr>
            <a:solidFill>
              <a:srgbClr val="4ECB8D"/>
            </a:solidFill>
            <a:ln>
              <a:noFill/>
            </a:ln>
            <a:effectLst/>
          </c:spPr>
          <c:invertIfNegative val="0"/>
          <c:cat>
            <c:strRef>
              <c:f>'Summary report offsets'!$B$2</c:f>
              <c:strCache>
                <c:ptCount val="1"/>
                <c:pt idx="0">
                  <c:v>2024-25</c:v>
                </c:pt>
              </c:strCache>
            </c:strRef>
          </c:cat>
          <c:val>
            <c:numRef>
              <c:f>'Summary tables'!$F$12</c:f>
              <c:numCache>
                <c:formatCode>#,##0.00</c:formatCode>
                <c:ptCount val="1"/>
                <c:pt idx="0">
                  <c:v>0.17224890956</c:v>
                </c:pt>
              </c:numCache>
            </c:numRef>
          </c:val>
          <c:extLst>
            <c:ext xmlns:c16="http://schemas.microsoft.com/office/drawing/2014/chart" uri="{C3380CC4-5D6E-409C-BE32-E72D297353CC}">
              <c16:uniqueId val="{00000003-FFF6-4CC9-BC46-3A48FC56C00D}"/>
            </c:ext>
          </c:extLst>
        </c:ser>
        <c:ser>
          <c:idx val="9"/>
          <c:order val="4"/>
          <c:tx>
            <c:v>Scope 3 - Water</c:v>
          </c:tx>
          <c:spPr>
            <a:solidFill>
              <a:srgbClr val="FF9D3A"/>
            </a:solidFill>
            <a:ln>
              <a:noFill/>
            </a:ln>
            <a:effectLst/>
          </c:spPr>
          <c:invertIfNegative val="0"/>
          <c:dPt>
            <c:idx val="0"/>
            <c:invertIfNegative val="0"/>
            <c:bubble3D val="0"/>
            <c:spPr>
              <a:solidFill>
                <a:srgbClr val="FF9D3A"/>
              </a:solidFill>
              <a:ln>
                <a:noFill/>
              </a:ln>
              <a:effectLst/>
            </c:spPr>
            <c:extLst>
              <c:ext xmlns:c16="http://schemas.microsoft.com/office/drawing/2014/chart" uri="{C3380CC4-5D6E-409C-BE32-E72D297353CC}">
                <c16:uniqueId val="{00000005-FFF6-4CC9-BC46-3A48FC56C00D}"/>
              </c:ext>
            </c:extLst>
          </c:dPt>
          <c:cat>
            <c:strRef>
              <c:f>'Summary report offsets'!$B$2</c:f>
              <c:strCache>
                <c:ptCount val="1"/>
                <c:pt idx="0">
                  <c:v>2024-25</c:v>
                </c:pt>
              </c:strCache>
            </c:strRef>
          </c:cat>
          <c:val>
            <c:numRef>
              <c:f>'Summary tables'!$F$13</c:f>
              <c:numCache>
                <c:formatCode>#,##0.00</c:formatCode>
                <c:ptCount val="1"/>
                <c:pt idx="0">
                  <c:v>1.90398026</c:v>
                </c:pt>
              </c:numCache>
            </c:numRef>
          </c:val>
          <c:extLst>
            <c:ext xmlns:c16="http://schemas.microsoft.com/office/drawing/2014/chart" uri="{C3380CC4-5D6E-409C-BE32-E72D297353CC}">
              <c16:uniqueId val="{00000006-FFF6-4CC9-BC46-3A48FC56C00D}"/>
            </c:ext>
          </c:extLst>
        </c:ser>
        <c:ser>
          <c:idx val="0"/>
          <c:order val="5"/>
          <c:tx>
            <c:v>Scope 2 offsets</c:v>
          </c:tx>
          <c:spPr>
            <a:solidFill>
              <a:schemeClr val="accent2"/>
            </a:solidFill>
            <a:ln>
              <a:noFill/>
            </a:ln>
            <a:effectLst/>
          </c:spPr>
          <c:invertIfNegative val="0"/>
          <c:val>
            <c:numRef>
              <c:f>'dashboard formulas'!$B$12</c:f>
              <c:numCache>
                <c:formatCode>General</c:formatCode>
                <c:ptCount val="1"/>
                <c:pt idx="0">
                  <c:v>-27.815195999999997</c:v>
                </c:pt>
              </c:numCache>
            </c:numRef>
          </c:val>
          <c:extLst>
            <c:ext xmlns:c16="http://schemas.microsoft.com/office/drawing/2014/chart" uri="{C3380CC4-5D6E-409C-BE32-E72D297353CC}">
              <c16:uniqueId val="{00000009-FFF6-4CC9-BC46-3A48FC56C00D}"/>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legend>
      <c:legendPos val="b"/>
      <c:layout>
        <c:manualLayout>
          <c:xMode val="edge"/>
          <c:yMode val="edge"/>
          <c:x val="0.63498656818094179"/>
          <c:y val="9.5545681225378612E-2"/>
          <c:w val="0.35335354787927825"/>
          <c:h val="0.83841506403929267"/>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GB"/>
              <a:t>Scope 3 Emissions by Category </a:t>
            </a:r>
          </a:p>
        </c:rich>
      </c:tx>
      <c:layout>
        <c:manualLayout>
          <c:xMode val="edge"/>
          <c:yMode val="edge"/>
          <c:x val="0.32146878560302833"/>
          <c:y val="2.9730883539665003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51573424585774086"/>
          <c:y val="0.17278190152825015"/>
          <c:w val="0.41079172232474914"/>
          <c:h val="0.68918885479857772"/>
        </c:manualLayout>
      </c:layout>
      <c:barChart>
        <c:barDir val="col"/>
        <c:grouping val="stacked"/>
        <c:varyColors val="0"/>
        <c:ser>
          <c:idx val="8"/>
          <c:order val="0"/>
          <c:tx>
            <c:v>Scope 3 - Fuel and Energy</c:v>
          </c:tx>
          <c:spPr>
            <a:solidFill>
              <a:srgbClr val="C701FF"/>
            </a:solidFill>
            <a:ln>
              <a:noFill/>
            </a:ln>
            <a:effectLst/>
          </c:spPr>
          <c:invertIfNegative val="0"/>
          <c:cat>
            <c:strRef>
              <c:f>'Summary report offsets'!$B$2</c:f>
              <c:strCache>
                <c:ptCount val="1"/>
                <c:pt idx="0">
                  <c:v>2024-25</c:v>
                </c:pt>
              </c:strCache>
            </c:strRef>
          </c:cat>
          <c:val>
            <c:numRef>
              <c:f>'Summary tables'!$F$11</c:f>
              <c:numCache>
                <c:formatCode>#,##0.00</c:formatCode>
                <c:ptCount val="1"/>
                <c:pt idx="0">
                  <c:v>92.690371590000012</c:v>
                </c:pt>
              </c:numCache>
            </c:numRef>
          </c:val>
          <c:extLst>
            <c:ext xmlns:c16="http://schemas.microsoft.com/office/drawing/2014/chart" uri="{C3380CC4-5D6E-409C-BE32-E72D297353CC}">
              <c16:uniqueId val="{00000000-CEB7-493D-9EEB-EB1E3D35352F}"/>
            </c:ext>
          </c:extLst>
        </c:ser>
        <c:ser>
          <c:idx val="11"/>
          <c:order val="1"/>
          <c:tx>
            <c:v>Scope 3 - Waste</c:v>
          </c:tx>
          <c:spPr>
            <a:solidFill>
              <a:srgbClr val="4ECB8D"/>
            </a:solidFill>
            <a:ln>
              <a:noFill/>
            </a:ln>
            <a:effectLst/>
          </c:spPr>
          <c:invertIfNegative val="0"/>
          <c:cat>
            <c:strRef>
              <c:f>'Summary report offsets'!$B$2</c:f>
              <c:strCache>
                <c:ptCount val="1"/>
                <c:pt idx="0">
                  <c:v>2024-25</c:v>
                </c:pt>
              </c:strCache>
            </c:strRef>
          </c:cat>
          <c:val>
            <c:numRef>
              <c:f>'Summary tables'!$F$12</c:f>
              <c:numCache>
                <c:formatCode>#,##0.00</c:formatCode>
                <c:ptCount val="1"/>
                <c:pt idx="0">
                  <c:v>0.17224890956</c:v>
                </c:pt>
              </c:numCache>
            </c:numRef>
          </c:val>
          <c:extLst>
            <c:ext xmlns:c16="http://schemas.microsoft.com/office/drawing/2014/chart" uri="{C3380CC4-5D6E-409C-BE32-E72D297353CC}">
              <c16:uniqueId val="{00000001-CEB7-493D-9EEB-EB1E3D35352F}"/>
            </c:ext>
          </c:extLst>
        </c:ser>
        <c:ser>
          <c:idx val="9"/>
          <c:order val="2"/>
          <c:tx>
            <c:v>Scope 3 - Water</c:v>
          </c:tx>
          <c:spPr>
            <a:solidFill>
              <a:srgbClr val="FF9D3A"/>
            </a:solidFill>
            <a:ln>
              <a:noFill/>
            </a:ln>
            <a:effectLst/>
          </c:spPr>
          <c:invertIfNegative val="0"/>
          <c:dPt>
            <c:idx val="0"/>
            <c:invertIfNegative val="0"/>
            <c:bubble3D val="0"/>
            <c:spPr>
              <a:solidFill>
                <a:srgbClr val="FF9D3A"/>
              </a:solidFill>
              <a:ln>
                <a:noFill/>
              </a:ln>
              <a:effectLst/>
            </c:spPr>
            <c:extLst>
              <c:ext xmlns:c16="http://schemas.microsoft.com/office/drawing/2014/chart" uri="{C3380CC4-5D6E-409C-BE32-E72D297353CC}">
                <c16:uniqueId val="{00000003-CEB7-493D-9EEB-EB1E3D35352F}"/>
              </c:ext>
            </c:extLst>
          </c:dPt>
          <c:cat>
            <c:strRef>
              <c:f>'Summary report offsets'!$B$2</c:f>
              <c:strCache>
                <c:ptCount val="1"/>
                <c:pt idx="0">
                  <c:v>2024-25</c:v>
                </c:pt>
              </c:strCache>
            </c:strRef>
          </c:cat>
          <c:val>
            <c:numRef>
              <c:f>'Summary tables'!$F$13</c:f>
              <c:numCache>
                <c:formatCode>#,##0.00</c:formatCode>
                <c:ptCount val="1"/>
                <c:pt idx="0">
                  <c:v>1.90398026</c:v>
                </c:pt>
              </c:numCache>
            </c:numRef>
          </c:val>
          <c:extLst>
            <c:ext xmlns:c16="http://schemas.microsoft.com/office/drawing/2014/chart" uri="{C3380CC4-5D6E-409C-BE32-E72D297353CC}">
              <c16:uniqueId val="{00000004-CEB7-493D-9EEB-EB1E3D35352F}"/>
            </c:ext>
          </c:extLst>
        </c:ser>
        <c:dLbls>
          <c:showLegendKey val="0"/>
          <c:showVal val="0"/>
          <c:showCatName val="0"/>
          <c:showSerName val="0"/>
          <c:showPercent val="0"/>
          <c:showBubbleSize val="0"/>
        </c:dLbls>
        <c:gapWidth val="150"/>
        <c:overlap val="100"/>
        <c:axId val="1260196512"/>
        <c:axId val="1260196992"/>
      </c:barChart>
      <c:catAx>
        <c:axId val="126019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992"/>
        <c:crosses val="autoZero"/>
        <c:auto val="1"/>
        <c:lblAlgn val="ctr"/>
        <c:lblOffset val="100"/>
        <c:noMultiLvlLbl val="0"/>
      </c:catAx>
      <c:valAx>
        <c:axId val="126019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1260196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9.7473179070805105E-2"/>
          <c:y val="1.340033500837521E-2"/>
        </c:manualLayout>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autoTitleDeleted val="0"/>
    <c:plotArea>
      <c:layout>
        <c:manualLayout>
          <c:layoutTarget val="inner"/>
          <c:xMode val="edge"/>
          <c:yMode val="edge"/>
          <c:x val="0.21604650454347527"/>
          <c:y val="0.18486131444624698"/>
          <c:w val="0.74148889084011738"/>
          <c:h val="0.61733760666851312"/>
        </c:manualLayout>
      </c:layout>
      <c:barChart>
        <c:barDir val="col"/>
        <c:grouping val="stacked"/>
        <c:varyColors val="0"/>
        <c:ser>
          <c:idx val="1"/>
          <c:order val="0"/>
          <c:tx>
            <c:strRef>
              <c:f>'Summary tables'!$D$7</c:f>
              <c:strCache>
                <c:ptCount val="1"/>
                <c:pt idx="0">
                  <c:v>Total Emissions per Scope </c:v>
                </c:pt>
              </c:strCache>
            </c:strRef>
          </c:tx>
          <c:spPr>
            <a:solidFill>
              <a:srgbClr val="003A7D"/>
            </a:solidFill>
            <a:ln>
              <a:noFill/>
            </a:ln>
            <a:effectLst/>
          </c:spPr>
          <c:invertIfNegative val="0"/>
          <c:cat>
            <c:strRef>
              <c:extLst>
                <c:ext xmlns:c15="http://schemas.microsoft.com/office/drawing/2012/chart" uri="{02D57815-91ED-43cb-92C2-25804820EDAC}">
                  <c15:fullRef>
                    <c15:sqref>'Summary tables'!$C$8:$C$13</c15:sqref>
                  </c15:fullRef>
                </c:ext>
              </c:extLst>
              <c:f>('Summary tables'!$C$8:$C$9,'Summary tables'!$C$11)</c:f>
              <c:strCache>
                <c:ptCount val="3"/>
                <c:pt idx="0">
                  <c:v>Scope 1</c:v>
                </c:pt>
                <c:pt idx="1">
                  <c:v>Scope 2 </c:v>
                </c:pt>
                <c:pt idx="2">
                  <c:v>Scope 3*</c:v>
                </c:pt>
              </c:strCache>
            </c:strRef>
          </c:cat>
          <c:val>
            <c:numRef>
              <c:extLst>
                <c:ext xmlns:c15="http://schemas.microsoft.com/office/drawing/2012/chart" uri="{02D57815-91ED-43cb-92C2-25804820EDAC}">
                  <c15:fullRef>
                    <c15:sqref>'Summary tables'!$D$8:$D$13</c15:sqref>
                  </c15:fullRef>
                </c:ext>
              </c:extLst>
              <c:f>('Summary tables'!$D$8:$D$9,'Summary tables'!$D$11)</c:f>
              <c:numCache>
                <c:formatCode>#,##0.00</c:formatCode>
                <c:ptCount val="3"/>
                <c:pt idx="0">
                  <c:v>142.69032104000001</c:v>
                </c:pt>
                <c:pt idx="1">
                  <c:v>151.07286299999998</c:v>
                </c:pt>
                <c:pt idx="2">
                  <c:v>94.766600759560006</c:v>
                </c:pt>
              </c:numCache>
            </c:numRef>
          </c:val>
          <c:extLst>
            <c:ext xmlns:c16="http://schemas.microsoft.com/office/drawing/2014/chart" uri="{C3380CC4-5D6E-409C-BE32-E72D297353CC}">
              <c16:uniqueId val="{00000000-427F-4CB1-AA1D-DC2E0BF3A2AF}"/>
            </c:ext>
          </c:extLst>
        </c:ser>
        <c:dLbls>
          <c:showLegendKey val="0"/>
          <c:showVal val="0"/>
          <c:showCatName val="0"/>
          <c:showSerName val="0"/>
          <c:showPercent val="0"/>
          <c:showBubbleSize val="0"/>
        </c:dLbls>
        <c:gapWidth val="219"/>
        <c:overlap val="100"/>
        <c:axId val="473016112"/>
        <c:axId val="473016592"/>
      </c:barChart>
      <c:catAx>
        <c:axId val="47301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473016592"/>
        <c:crosses val="autoZero"/>
        <c:auto val="1"/>
        <c:lblAlgn val="ctr"/>
        <c:lblOffset val="100"/>
        <c:noMultiLvlLbl val="0"/>
      </c:catAx>
      <c:valAx>
        <c:axId val="473016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r>
                  <a:rPr lang="en-US"/>
                  <a:t>Emissions (tCO2e)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473016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600">
          <a:latin typeface="Calibri" panose="020F0502020204030204" pitchFamily="34" charset="0"/>
          <a:ea typeface="Calibri" panose="020F0502020204030204" pitchFamily="34" charset="0"/>
          <a:cs typeface="Calibri" panose="020F0502020204030204" pitchFamily="34" charset="0"/>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2</xdr:col>
      <xdr:colOff>561346</xdr:colOff>
      <xdr:row>1</xdr:row>
      <xdr:rowOff>111728</xdr:rowOff>
    </xdr:from>
    <xdr:to>
      <xdr:col>2</xdr:col>
      <xdr:colOff>563251</xdr:colOff>
      <xdr:row>5</xdr:row>
      <xdr:rowOff>67914</xdr:rowOff>
    </xdr:to>
    <xdr:pic>
      <xdr:nvPicPr>
        <xdr:cNvPr id="2" name="Picture 1">
          <a:extLst>
            <a:ext uri="{FF2B5EF4-FFF2-40B4-BE49-F238E27FC236}">
              <a16:creationId xmlns:a16="http://schemas.microsoft.com/office/drawing/2014/main" id="{7CEA90C9-31AC-4D52-B1F4-8D0D95D66F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33096" y="292703"/>
          <a:ext cx="1173160" cy="744856"/>
        </a:xfrm>
        <a:prstGeom prst="rect">
          <a:avLst/>
        </a:prstGeom>
      </xdr:spPr>
    </xdr:pic>
    <xdr:clientData/>
  </xdr:twoCellAnchor>
  <xdr:twoCellAnchor editAs="oneCell">
    <xdr:from>
      <xdr:col>0</xdr:col>
      <xdr:colOff>270782</xdr:colOff>
      <xdr:row>1</xdr:row>
      <xdr:rowOff>107496</xdr:rowOff>
    </xdr:from>
    <xdr:to>
      <xdr:col>0</xdr:col>
      <xdr:colOff>270782</xdr:colOff>
      <xdr:row>5</xdr:row>
      <xdr:rowOff>71573</xdr:rowOff>
    </xdr:to>
    <xdr:pic>
      <xdr:nvPicPr>
        <xdr:cNvPr id="3" name="Picture 2">
          <a:extLst>
            <a:ext uri="{FF2B5EF4-FFF2-40B4-BE49-F238E27FC236}">
              <a16:creationId xmlns:a16="http://schemas.microsoft.com/office/drawing/2014/main" id="{A43D65A6-251D-47A9-9C97-1D1A1FD751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0782" y="288471"/>
          <a:ext cx="2006975" cy="752747"/>
        </a:xfrm>
        <a:prstGeom prst="rect">
          <a:avLst/>
        </a:prstGeom>
      </xdr:spPr>
    </xdr:pic>
    <xdr:clientData/>
  </xdr:twoCellAnchor>
  <xdr:twoCellAnchor>
    <xdr:from>
      <xdr:col>4</xdr:col>
      <xdr:colOff>1</xdr:colOff>
      <xdr:row>5</xdr:row>
      <xdr:rowOff>1</xdr:rowOff>
    </xdr:from>
    <xdr:to>
      <xdr:col>8</xdr:col>
      <xdr:colOff>352425</xdr:colOff>
      <xdr:row>13</xdr:row>
      <xdr:rowOff>107157</xdr:rowOff>
    </xdr:to>
    <xdr:sp macro="" textlink="">
      <xdr:nvSpPr>
        <xdr:cNvPr id="53" name="TextBox 2">
          <a:extLst>
            <a:ext uri="{FF2B5EF4-FFF2-40B4-BE49-F238E27FC236}">
              <a16:creationId xmlns:a16="http://schemas.microsoft.com/office/drawing/2014/main" id="{39798EEC-1BAC-418F-9DF5-CA3101604A99}"/>
            </a:ext>
            <a:ext uri="{147F2762-F138-4A5C-976F-8EAC2B608ADB}">
              <a16:predDERef xmlns:a16="http://schemas.microsoft.com/office/drawing/2014/main" pred="{A43D65A6-251D-47A9-9C97-1D1A1FD7512A}"/>
            </a:ext>
          </a:extLst>
        </xdr:cNvPr>
        <xdr:cNvSpPr txBox="1"/>
      </xdr:nvSpPr>
      <xdr:spPr>
        <a:xfrm>
          <a:off x="5786439" y="1315642"/>
          <a:ext cx="2947986" cy="1643062"/>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baseline="0"/>
            <a:t>How to start</a:t>
          </a:r>
          <a:r>
            <a:rPr lang="en-GB" sz="1100" baseline="0"/>
            <a:t> </a:t>
          </a:r>
        </a:p>
        <a:p>
          <a:endParaRPr lang="en-GB" sz="1100" baseline="0"/>
        </a:p>
        <a:p>
          <a:pPr marL="228600" indent="-228600">
            <a:buFont typeface="+mj-lt"/>
            <a:buAutoNum type="arabicParenR"/>
          </a:pPr>
          <a:r>
            <a:rPr lang="en-GB" sz="1100" baseline="0"/>
            <a:t>Read the College Emissions Tool FAQs and guide</a:t>
          </a:r>
        </a:p>
        <a:p>
          <a:pPr marL="228600" indent="-228600">
            <a:buFont typeface="+mj-lt"/>
            <a:buAutoNum type="arabicParenR"/>
          </a:pPr>
          <a:r>
            <a:rPr lang="en-GB" sz="1100" baseline="0"/>
            <a:t>Fill in your College details on this page</a:t>
          </a:r>
        </a:p>
        <a:p>
          <a:pPr marL="228600" indent="-228600">
            <a:buFont typeface="+mj-lt"/>
            <a:buAutoNum type="arabicParenR"/>
          </a:pPr>
          <a:r>
            <a:rPr lang="en-GB" sz="1100" baseline="0"/>
            <a:t>Using the instructions document work your way through the tabs</a:t>
          </a:r>
        </a:p>
        <a:p>
          <a:endParaRPr lang="en-GB" sz="1100" baseline="0"/>
        </a:p>
        <a:p>
          <a:endParaRPr lang="en-GB" sz="110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6</xdr:row>
      <xdr:rowOff>104775</xdr:rowOff>
    </xdr:from>
    <xdr:to>
      <xdr:col>0</xdr:col>
      <xdr:colOff>3476625</xdr:colOff>
      <xdr:row>13</xdr:row>
      <xdr:rowOff>124653</xdr:rowOff>
    </xdr:to>
    <xdr:sp macro="" textlink="">
      <xdr:nvSpPr>
        <xdr:cNvPr id="2" name="TextBox 2">
          <a:extLst>
            <a:ext uri="{FF2B5EF4-FFF2-40B4-BE49-F238E27FC236}">
              <a16:creationId xmlns:a16="http://schemas.microsoft.com/office/drawing/2014/main" id="{B9267507-827C-0379-87CF-BF9A63250077}"/>
            </a:ext>
          </a:extLst>
        </xdr:cNvPr>
        <xdr:cNvSpPr txBox="1"/>
      </xdr:nvSpPr>
      <xdr:spPr>
        <a:xfrm>
          <a:off x="123825" y="1581150"/>
          <a:ext cx="3352800" cy="168675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baseline="0"/>
            <a:t>Gas</a:t>
          </a:r>
          <a:r>
            <a:rPr lang="en-GB" sz="1100" baseline="0"/>
            <a:t> </a:t>
          </a:r>
        </a:p>
        <a:p>
          <a:r>
            <a:rPr lang="en-GB" sz="1100" baseline="0"/>
            <a:t>Choose to fill in for m3 or kWh. </a:t>
          </a:r>
        </a:p>
        <a:p>
          <a:endParaRPr lang="en-GB" sz="1100" baseline="0"/>
        </a:p>
        <a:p>
          <a:r>
            <a:rPr lang="en-GB" sz="1100" b="0" i="0">
              <a:solidFill>
                <a:schemeClr val="dk1"/>
              </a:solidFill>
              <a:effectLst/>
              <a:latin typeface="+mn-lt"/>
              <a:ea typeface="+mn-ea"/>
              <a:cs typeface="+mn-cs"/>
            </a:rPr>
            <a:t>If you are using your invoices, then the monthly consumption figures will be in kWh.</a:t>
          </a:r>
        </a:p>
        <a:p>
          <a:endParaRPr lang="en-GB" sz="1100" b="0" i="0">
            <a:solidFill>
              <a:schemeClr val="dk1"/>
            </a:solidFill>
            <a:effectLst/>
            <a:latin typeface="+mn-lt"/>
            <a:ea typeface="+mn-ea"/>
            <a:cs typeface="+mn-cs"/>
          </a:endParaRPr>
        </a:p>
        <a:p>
          <a:r>
            <a:rPr lang="en-GB" sz="1100" b="0" i="0">
              <a:solidFill>
                <a:schemeClr val="dk1"/>
              </a:solidFill>
              <a:effectLst/>
              <a:latin typeface="+mn-lt"/>
              <a:ea typeface="+mn-ea"/>
              <a:cs typeface="+mn-cs"/>
            </a:rPr>
            <a:t> If you are taking monthly reads of your meters (manually or through AMR reports), then your calculated monthly consumption will be in m3.</a:t>
          </a:r>
          <a:endParaRPr lang="en-GB" sz="1100" baseline="0"/>
        </a:p>
        <a:p>
          <a:endParaRPr lang="en-GB" sz="1100" baseline="0"/>
        </a:p>
        <a:p>
          <a:endParaRPr lang="en-GB" sz="1100" baseline="0"/>
        </a:p>
        <a:p>
          <a:endParaRPr lang="en-GB" sz="1100" baseline="0"/>
        </a:p>
        <a:p>
          <a:endParaRPr lang="en-GB" sz="1100" baseline="0"/>
        </a:p>
      </xdr:txBody>
    </xdr:sp>
    <xdr:clientData/>
  </xdr:twoCellAnchor>
  <xdr:twoCellAnchor>
    <xdr:from>
      <xdr:col>0</xdr:col>
      <xdr:colOff>131417</xdr:colOff>
      <xdr:row>14</xdr:row>
      <xdr:rowOff>85310</xdr:rowOff>
    </xdr:from>
    <xdr:to>
      <xdr:col>0</xdr:col>
      <xdr:colOff>3388967</xdr:colOff>
      <xdr:row>21</xdr:row>
      <xdr:rowOff>95250</xdr:rowOff>
    </xdr:to>
    <xdr:sp macro="" textlink="">
      <xdr:nvSpPr>
        <xdr:cNvPr id="25" name="TextBox 3">
          <a:extLst>
            <a:ext uri="{FF2B5EF4-FFF2-40B4-BE49-F238E27FC236}">
              <a16:creationId xmlns:a16="http://schemas.microsoft.com/office/drawing/2014/main" id="{A2758F7C-9CF9-405A-B899-159A5FC67252}"/>
            </a:ext>
          </a:extLst>
        </xdr:cNvPr>
        <xdr:cNvSpPr txBox="1"/>
      </xdr:nvSpPr>
      <xdr:spPr>
        <a:xfrm>
          <a:off x="131417" y="4076285"/>
          <a:ext cx="3257550" cy="1352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Other Fuels </a:t>
          </a:r>
        </a:p>
        <a:p>
          <a:r>
            <a:rPr lang="en-GB" sz="1100" b="0" i="0">
              <a:solidFill>
                <a:schemeClr val="dk1"/>
              </a:solidFill>
              <a:effectLst/>
              <a:latin typeface="+mn-lt"/>
              <a:ea typeface="+mn-ea"/>
              <a:cs typeface="+mn-cs"/>
            </a:rPr>
            <a:t>If you use alternative sources instead of or alongside gas then you can record it here. Use the drop down to select your data source.</a:t>
          </a:r>
          <a:r>
            <a:rPr lang="en-GB" sz="1100" b="0" i="0" baseline="0">
              <a:solidFill>
                <a:schemeClr val="dk1"/>
              </a:solidFill>
              <a:effectLst/>
              <a:latin typeface="+mn-lt"/>
              <a:ea typeface="+mn-ea"/>
              <a:cs typeface="+mn-cs"/>
            </a:rPr>
            <a:t> </a:t>
          </a:r>
          <a:endParaRPr lang="en-GB" sz="1100" b="0" i="0">
            <a:solidFill>
              <a:schemeClr val="dk1"/>
            </a:solidFill>
            <a:effectLst/>
            <a:latin typeface="+mn-lt"/>
            <a:ea typeface="+mn-ea"/>
            <a:cs typeface="+mn-cs"/>
          </a:endParaRPr>
        </a:p>
        <a:p>
          <a:endParaRPr lang="en-GB" sz="1100"/>
        </a:p>
        <a:p>
          <a:r>
            <a:rPr lang="en-GB" sz="1100"/>
            <a:t>Oils need to be</a:t>
          </a:r>
          <a:r>
            <a:rPr lang="en-GB" sz="1100" baseline="0"/>
            <a:t> inputed as litres and wood pellets, logs and chips need to be inputed as tonnes. </a:t>
          </a:r>
        </a:p>
      </xdr:txBody>
    </xdr:sp>
    <xdr:clientData/>
  </xdr:twoCellAnchor>
  <xdr:twoCellAnchor>
    <xdr:from>
      <xdr:col>0</xdr:col>
      <xdr:colOff>126171</xdr:colOff>
      <xdr:row>22</xdr:row>
      <xdr:rowOff>44588</xdr:rowOff>
    </xdr:from>
    <xdr:to>
      <xdr:col>0</xdr:col>
      <xdr:colOff>3427342</xdr:colOff>
      <xdr:row>31</xdr:row>
      <xdr:rowOff>0</xdr:rowOff>
    </xdr:to>
    <xdr:sp macro="" textlink="">
      <xdr:nvSpPr>
        <xdr:cNvPr id="26" name="TextBox 4">
          <a:extLst>
            <a:ext uri="{FF2B5EF4-FFF2-40B4-BE49-F238E27FC236}">
              <a16:creationId xmlns:a16="http://schemas.microsoft.com/office/drawing/2014/main" id="{BB8EFF8E-7AB9-41C5-9781-74C9AE9E3A56}"/>
            </a:ext>
          </a:extLst>
        </xdr:cNvPr>
        <xdr:cNvSpPr txBox="1"/>
      </xdr:nvSpPr>
      <xdr:spPr>
        <a:xfrm>
          <a:off x="126171" y="4856784"/>
          <a:ext cx="3301171" cy="181071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College Vehicles</a:t>
          </a:r>
        </a:p>
        <a:p>
          <a:r>
            <a:rPr lang="en-GB" sz="1100" b="0" u="none"/>
            <a:t>Either input the yearly</a:t>
          </a:r>
          <a:r>
            <a:rPr lang="en-GB" sz="1100" b="0" u="none" baseline="0"/>
            <a:t> mileage or litres of fuel consumption from invoices or fuel cards. </a:t>
          </a:r>
        </a:p>
        <a:p>
          <a:endParaRPr lang="en-GB" sz="1100" b="0" u="none" baseline="0"/>
        </a:p>
        <a:p>
          <a:r>
            <a:rPr lang="en-GB"/>
            <a:t>Add together the yearly mileage / litres of </a:t>
          </a:r>
          <a:r>
            <a:rPr lang="en-GB" b="1"/>
            <a:t>all</a:t>
          </a:r>
          <a:r>
            <a:rPr lang="en-GB"/>
            <a:t> vehicles of that type.</a:t>
          </a:r>
        </a:p>
        <a:p>
          <a:endParaRPr lang="en-GB"/>
        </a:p>
        <a:p>
          <a:r>
            <a:rPr lang="en-GB" b="1"/>
            <a:t>Example:</a:t>
          </a:r>
          <a:r>
            <a:rPr lang="en-GB"/>
            <a:t> If you have two Diesel Vans, and Van A drove 1,500 miles and Van B drove 700 miles, you would enter the total: </a:t>
          </a:r>
          <a:r>
            <a:rPr lang="en-GB" b="1"/>
            <a:t>2,200</a:t>
          </a:r>
          <a:r>
            <a:rPr lang="en-GB"/>
            <a:t>.</a:t>
          </a:r>
          <a:endParaRPr lang="en-GB" sz="1100" baseline="0"/>
        </a:p>
      </xdr:txBody>
    </xdr:sp>
    <xdr:clientData/>
  </xdr:twoCellAnchor>
  <xdr:twoCellAnchor>
    <xdr:from>
      <xdr:col>3</xdr:col>
      <xdr:colOff>561975</xdr:colOff>
      <xdr:row>0</xdr:row>
      <xdr:rowOff>381000</xdr:rowOff>
    </xdr:from>
    <xdr:to>
      <xdr:col>4</xdr:col>
      <xdr:colOff>600074</xdr:colOff>
      <xdr:row>3</xdr:row>
      <xdr:rowOff>295276</xdr:rowOff>
    </xdr:to>
    <xdr:sp macro="" textlink="">
      <xdr:nvSpPr>
        <xdr:cNvPr id="3" name="TextBox 2">
          <a:extLst>
            <a:ext uri="{FF2B5EF4-FFF2-40B4-BE49-F238E27FC236}">
              <a16:creationId xmlns:a16="http://schemas.microsoft.com/office/drawing/2014/main" id="{EE25DB7A-793B-4BBA-BAA7-F1B1EE7348FE}"/>
            </a:ext>
            <a:ext uri="{147F2762-F138-4A5C-976F-8EAC2B608ADB}">
              <a16:predDERef xmlns:a16="http://schemas.microsoft.com/office/drawing/2014/main" pred="{A43D65A6-251D-47A9-9C97-1D1A1FD7512A}"/>
            </a:ext>
          </a:extLst>
        </xdr:cNvPr>
        <xdr:cNvSpPr txBox="1"/>
      </xdr:nvSpPr>
      <xdr:spPr>
        <a:xfrm>
          <a:off x="6886575" y="381000"/>
          <a:ext cx="1123949" cy="838201"/>
        </a:xfrm>
        <a:prstGeom prst="rect">
          <a:avLst/>
        </a:prstGeom>
        <a:solidFill>
          <a:schemeClr val="accent6">
            <a:lumMod val="20000"/>
            <a:lumOff val="80000"/>
          </a:schemeClr>
        </a:solidFill>
        <a:ln w="952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aseline="0"/>
            <a:t>Make sure to check your units for natural gas use!</a:t>
          </a:r>
        </a:p>
        <a:p>
          <a:endParaRPr lang="en-GB" sz="1100" baseline="0"/>
        </a:p>
      </xdr:txBody>
    </xdr:sp>
    <xdr:clientData/>
  </xdr:twoCellAnchor>
  <xdr:twoCellAnchor>
    <xdr:from>
      <xdr:col>4</xdr:col>
      <xdr:colOff>38100</xdr:colOff>
      <xdr:row>3</xdr:row>
      <xdr:rowOff>295276</xdr:rowOff>
    </xdr:from>
    <xdr:to>
      <xdr:col>4</xdr:col>
      <xdr:colOff>161925</xdr:colOff>
      <xdr:row>6</xdr:row>
      <xdr:rowOff>9525</xdr:rowOff>
    </xdr:to>
    <xdr:cxnSp macro="">
      <xdr:nvCxnSpPr>
        <xdr:cNvPr id="5" name="Straight Arrow Connector 4">
          <a:extLst>
            <a:ext uri="{FF2B5EF4-FFF2-40B4-BE49-F238E27FC236}">
              <a16:creationId xmlns:a16="http://schemas.microsoft.com/office/drawing/2014/main" id="{86311D7F-09A6-1245-5FAC-AE8DF6FE5217}"/>
            </a:ext>
          </a:extLst>
        </xdr:cNvPr>
        <xdr:cNvCxnSpPr>
          <a:stCxn id="3" idx="2"/>
        </xdr:cNvCxnSpPr>
      </xdr:nvCxnSpPr>
      <xdr:spPr>
        <a:xfrm>
          <a:off x="7448550" y="1219201"/>
          <a:ext cx="123825" cy="457199"/>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5</xdr:row>
      <xdr:rowOff>28575</xdr:rowOff>
    </xdr:from>
    <xdr:to>
      <xdr:col>0</xdr:col>
      <xdr:colOff>3629025</xdr:colOff>
      <xdr:row>16</xdr:row>
      <xdr:rowOff>171450</xdr:rowOff>
    </xdr:to>
    <xdr:sp macro="" textlink="">
      <xdr:nvSpPr>
        <xdr:cNvPr id="3" name="TextBox 1">
          <a:extLst>
            <a:ext uri="{FF2B5EF4-FFF2-40B4-BE49-F238E27FC236}">
              <a16:creationId xmlns:a16="http://schemas.microsoft.com/office/drawing/2014/main" id="{B609A930-0514-4497-B50E-4DD7CAE86113}"/>
            </a:ext>
          </a:extLst>
        </xdr:cNvPr>
        <xdr:cNvSpPr txBox="1"/>
      </xdr:nvSpPr>
      <xdr:spPr>
        <a:xfrm>
          <a:off x="104775" y="1476375"/>
          <a:ext cx="3524250" cy="2571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Electricity</a:t>
          </a:r>
          <a:r>
            <a:rPr lang="en-GB" sz="1100" b="1" u="sng" baseline="0"/>
            <a:t> Consumption </a:t>
          </a:r>
          <a:endParaRPr lang="en-GB" sz="1100" b="1" u="sng"/>
        </a:p>
        <a:p>
          <a:r>
            <a:rPr lang="en-GB" sz="1100"/>
            <a:t>You only</a:t>
          </a:r>
          <a:r>
            <a:rPr lang="en-GB" sz="1100" baseline="0"/>
            <a:t> need to input the consumption (from invoices or meter readings) in kWh for the Activity that relates to your electricity tariff.</a:t>
          </a:r>
        </a:p>
        <a:p>
          <a:endParaRPr lang="en-GB" sz="1100" baseline="0"/>
        </a:p>
        <a:p>
          <a:r>
            <a:rPr lang="en-GB" sz="1100" baseline="0"/>
            <a:t>If you are unsure what tariff you are on you can find this on your consolidated EDF invoice under Contract Period Information.</a:t>
          </a:r>
        </a:p>
        <a:p>
          <a:endParaRPr lang="en-GB" sz="1100" baseline="0"/>
        </a:p>
        <a:p>
          <a:r>
            <a:rPr lang="en-GB" sz="1100" baseline="0"/>
            <a:t>If you are with a different provider then this information should be displayed on the invoice. </a:t>
          </a:r>
          <a:endParaRPr lang="en-GB" sz="1100"/>
        </a:p>
        <a:p>
          <a:endParaRPr lang="en-GB" sz="1100"/>
        </a:p>
        <a:p>
          <a:r>
            <a:rPr lang="en-GB" sz="1100"/>
            <a:t>Use the drop down in the data Data</a:t>
          </a:r>
          <a:r>
            <a:rPr lang="en-GB" sz="1100" baseline="0"/>
            <a:t> source to record where you sourced your data. </a:t>
          </a:r>
        </a:p>
        <a:p>
          <a:endParaRPr lang="en-GB" sz="1100" baseline="0"/>
        </a:p>
      </xdr:txBody>
    </xdr:sp>
    <xdr:clientData/>
  </xdr:twoCellAnchor>
  <xdr:twoCellAnchor>
    <xdr:from>
      <xdr:col>0</xdr:col>
      <xdr:colOff>200025</xdr:colOff>
      <xdr:row>17</xdr:row>
      <xdr:rowOff>133350</xdr:rowOff>
    </xdr:from>
    <xdr:to>
      <xdr:col>0</xdr:col>
      <xdr:colOff>3648075</xdr:colOff>
      <xdr:row>20</xdr:row>
      <xdr:rowOff>9525</xdr:rowOff>
    </xdr:to>
    <xdr:sp macro="" textlink="">
      <xdr:nvSpPr>
        <xdr:cNvPr id="2" name="TextBox 2">
          <a:extLst>
            <a:ext uri="{FF2B5EF4-FFF2-40B4-BE49-F238E27FC236}">
              <a16:creationId xmlns:a16="http://schemas.microsoft.com/office/drawing/2014/main" id="{4D362598-E008-4E38-AAC2-97755CFD2DD3}"/>
            </a:ext>
          </a:extLst>
        </xdr:cNvPr>
        <xdr:cNvSpPr txBox="1"/>
      </xdr:nvSpPr>
      <xdr:spPr>
        <a:xfrm>
          <a:off x="200025" y="4200525"/>
          <a:ext cx="3448050" cy="227647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PV Electricity Generation</a:t>
          </a:r>
          <a:r>
            <a:rPr lang="en-GB" sz="1100" b="1" u="sng" baseline="0"/>
            <a:t>  (used by the College)</a:t>
          </a:r>
        </a:p>
        <a:p>
          <a:endParaRPr lang="en-GB" sz="1100" b="1" u="sng" baseline="0"/>
        </a:p>
        <a:p>
          <a:r>
            <a:rPr lang="en-GB"/>
            <a:t>Enter the annual electricity generation of your solar (PV) array in kWh. This figure is used in the summary tables to compare self-generated vs. purchased electricity and does not contribute to your emissions total.</a:t>
          </a:r>
        </a:p>
        <a:p>
          <a:endParaRPr lang="en-GB" sz="1100" b="0" u="none" baseline="0"/>
        </a:p>
        <a:p>
          <a:r>
            <a:rPr lang="en-GB" sz="1100" b="1" u="sng" baseline="0"/>
            <a:t>PV Electricity Generation (sold to the grid)</a:t>
          </a:r>
        </a:p>
        <a:p>
          <a:br>
            <a:rPr lang="en-GB" sz="1100" b="0" u="none" baseline="0"/>
          </a:br>
          <a:r>
            <a:rPr lang="en-GB" sz="1100" b="0" u="none" baseline="0"/>
            <a:t>Selling electricity to the grid does not offset any of your operations and will not contribute to your emissions total at this stage.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123825</xdr:colOff>
      <xdr:row>7</xdr:row>
      <xdr:rowOff>19050</xdr:rowOff>
    </xdr:from>
    <xdr:to>
      <xdr:col>0</xdr:col>
      <xdr:colOff>3648075</xdr:colOff>
      <xdr:row>18</xdr:row>
      <xdr:rowOff>25400</xdr:rowOff>
    </xdr:to>
    <xdr:sp macro="" textlink="">
      <xdr:nvSpPr>
        <xdr:cNvPr id="2" name="TextBox 1">
          <a:extLst>
            <a:ext uri="{FF2B5EF4-FFF2-40B4-BE49-F238E27FC236}">
              <a16:creationId xmlns:a16="http://schemas.microsoft.com/office/drawing/2014/main" id="{A0F2A02D-EDB8-440D-AB02-35CAB0A1456F}"/>
            </a:ext>
          </a:extLst>
        </xdr:cNvPr>
        <xdr:cNvSpPr txBox="1"/>
      </xdr:nvSpPr>
      <xdr:spPr>
        <a:xfrm>
          <a:off x="123825" y="1974850"/>
          <a:ext cx="3524250" cy="24193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Utilites</a:t>
          </a:r>
          <a:r>
            <a:rPr lang="en-GB" sz="1100" baseline="0"/>
            <a:t> </a:t>
          </a:r>
          <a:endParaRPr lang="en-GB" sz="1100"/>
        </a:p>
        <a:p>
          <a:endParaRPr lang="en-GB" sz="1100" baseline="0"/>
        </a:p>
        <a:p>
          <a:r>
            <a:rPr lang="en-GB" b="1"/>
            <a:t>Water Supply</a:t>
          </a:r>
        </a:p>
        <a:p>
          <a:r>
            <a:rPr lang="en-GB"/>
            <a:t> Enter the College's total annual water consumption. Use figures from meter readings or utility invoices. If actual</a:t>
          </a:r>
          <a:r>
            <a:rPr lang="en-GB" baseline="0"/>
            <a:t> </a:t>
          </a:r>
          <a:r>
            <a:rPr lang="en-GB"/>
            <a:t>data is unavailable, an estimate is acceptable.</a:t>
          </a:r>
        </a:p>
        <a:p>
          <a:endParaRPr lang="en-GB"/>
        </a:p>
        <a:p>
          <a:r>
            <a:rPr lang="en-GB" b="1"/>
            <a:t>Other Activities</a:t>
          </a:r>
        </a:p>
        <a:p>
          <a:r>
            <a:rPr lang="en-GB"/>
            <a:t> </a:t>
          </a:r>
          <a:r>
            <a:rPr lang="en-GB" b="1"/>
            <a:t>No action needed</a:t>
          </a:r>
          <a:r>
            <a:rPr lang="en-GB"/>
            <a:t>. These cells are locked because they automatically calculate emissions from water treatment,</a:t>
          </a:r>
          <a:r>
            <a:rPr lang="en-GB" baseline="0"/>
            <a:t> well-to-tap and</a:t>
          </a:r>
          <a:r>
            <a:rPr lang="en-GB"/>
            <a:t> energy distribution losses, using the data you have already entered.</a:t>
          </a:r>
        </a:p>
        <a:p>
          <a:endParaRPr lang="en-GB" sz="1100" baseline="0"/>
        </a:p>
      </xdr:txBody>
    </xdr:sp>
    <xdr:clientData/>
  </xdr:twoCellAnchor>
  <xdr:twoCellAnchor>
    <xdr:from>
      <xdr:col>0</xdr:col>
      <xdr:colOff>104775</xdr:colOff>
      <xdr:row>22</xdr:row>
      <xdr:rowOff>66675</xdr:rowOff>
    </xdr:from>
    <xdr:to>
      <xdr:col>0</xdr:col>
      <xdr:colOff>3629025</xdr:colOff>
      <xdr:row>35</xdr:row>
      <xdr:rowOff>114300</xdr:rowOff>
    </xdr:to>
    <xdr:sp macro="" textlink="">
      <xdr:nvSpPr>
        <xdr:cNvPr id="841" name="TextBox 1">
          <a:extLst>
            <a:ext uri="{FF2B5EF4-FFF2-40B4-BE49-F238E27FC236}">
              <a16:creationId xmlns:a16="http://schemas.microsoft.com/office/drawing/2014/main" id="{67A97195-7F71-40CE-851F-46576581EE8D}"/>
            </a:ext>
          </a:extLst>
        </xdr:cNvPr>
        <xdr:cNvSpPr txBox="1"/>
      </xdr:nvSpPr>
      <xdr:spPr>
        <a:xfrm>
          <a:off x="104775" y="5581650"/>
          <a:ext cx="3524250" cy="29337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u="sng">
              <a:effectLst/>
            </a:rPr>
            <a:t>Waste</a:t>
          </a:r>
          <a:r>
            <a:rPr lang="en-GB" baseline="0">
              <a:effectLst/>
            </a:rPr>
            <a:t> </a:t>
          </a:r>
          <a:endParaRPr lang="en-GB">
            <a:effectLst/>
          </a:endParaRPr>
        </a:p>
        <a:p>
          <a:endParaRPr lang="en-GB">
            <a:effectLst/>
          </a:endParaRPr>
        </a:p>
        <a:p>
          <a:r>
            <a:rPr lang="en-GB">
              <a:effectLst/>
            </a:rPr>
            <a:t>Waste figures can be found on the Select SharePoint, ODS portal or your waste contractors invoices. Don't forget to include any skips or junk collections, these can be added into the Other waste (landfill) section.</a:t>
          </a:r>
          <a:endParaRPr lang="en-GB"/>
        </a:p>
        <a:p>
          <a:r>
            <a:rPr lang="en-GB"/>
            <a:t> </a:t>
          </a:r>
        </a:p>
        <a:p>
          <a:r>
            <a:rPr lang="en-GB">
              <a:effectLst/>
            </a:rPr>
            <a:t>Input the total amount of waste for each section for the year in tonnes.</a:t>
          </a:r>
        </a:p>
        <a:p>
          <a:endParaRPr lang="en-GB">
            <a:effectLst/>
          </a:endParaRPr>
        </a:p>
        <a:p>
          <a:r>
            <a:rPr lang="en-GB">
              <a:effectLst/>
            </a:rPr>
            <a:t>For confident</a:t>
          </a:r>
          <a:r>
            <a:rPr lang="en-GB" baseline="0">
              <a:effectLst/>
            </a:rPr>
            <a:t> users, t</a:t>
          </a:r>
          <a:r>
            <a:rPr lang="en-GB">
              <a:effectLst/>
            </a:rPr>
            <a:t>he last  3 rows are empty for any custom waste</a:t>
          </a:r>
          <a:r>
            <a:rPr lang="en-GB" baseline="0">
              <a:effectLst/>
            </a:rPr>
            <a:t> items. You will need to find a conversion factor to use. Look at the GHG conversion factors tab for a link to the DEFRA factors for this year. For the calculations the calculator assumes conversion factors of Kg CO2e/unit. Please convert your factor if necessary.</a:t>
          </a:r>
        </a:p>
        <a:p>
          <a:endParaRPr lang="en-GB"/>
        </a:p>
        <a:p>
          <a:endParaRPr lang="en-GB" sz="1100" baseline="0"/>
        </a:p>
      </xdr:txBody>
    </xdr:sp>
    <xdr:clientData/>
  </xdr:twoCellAnchor>
  <xdr:twoCellAnchor>
    <xdr:from>
      <xdr:col>0</xdr:col>
      <xdr:colOff>76200</xdr:colOff>
      <xdr:row>36</xdr:row>
      <xdr:rowOff>171450</xdr:rowOff>
    </xdr:from>
    <xdr:to>
      <xdr:col>0</xdr:col>
      <xdr:colOff>3600450</xdr:colOff>
      <xdr:row>45</xdr:row>
      <xdr:rowOff>101600</xdr:rowOff>
    </xdr:to>
    <xdr:sp macro="" textlink="">
      <xdr:nvSpPr>
        <xdr:cNvPr id="3" name="TextBox 1">
          <a:extLst>
            <a:ext uri="{FF2B5EF4-FFF2-40B4-BE49-F238E27FC236}">
              <a16:creationId xmlns:a16="http://schemas.microsoft.com/office/drawing/2014/main" id="{32A2071E-35ED-4394-A91F-F205BBC10C58}"/>
            </a:ext>
          </a:extLst>
        </xdr:cNvPr>
        <xdr:cNvSpPr txBox="1"/>
      </xdr:nvSpPr>
      <xdr:spPr>
        <a:xfrm>
          <a:off x="76200" y="8191500"/>
          <a:ext cx="3524250" cy="186372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u="sng">
              <a:effectLst/>
            </a:rPr>
            <a:t>Vehicle Fuels</a:t>
          </a:r>
          <a:r>
            <a:rPr lang="en-GB" b="1" u="sng" baseline="0">
              <a:effectLst/>
            </a:rPr>
            <a:t> and Mileage, Other Fuels</a:t>
          </a:r>
          <a:r>
            <a:rPr lang="en-GB" baseline="0">
              <a:effectLst/>
            </a:rPr>
            <a:t> </a:t>
          </a:r>
          <a:endParaRPr lang="en-GB">
            <a:effectLst/>
          </a:endParaRPr>
        </a:p>
        <a:p>
          <a:endParaRPr lang="en-GB">
            <a:effectLst/>
          </a:endParaRPr>
        </a:p>
        <a:p>
          <a:r>
            <a:rPr lang="en-GB">
              <a:effectLst/>
            </a:rPr>
            <a:t>These tables are filled in from other sheets. </a:t>
          </a:r>
          <a:endParaRPr lang="en-GB"/>
        </a:p>
        <a:p>
          <a:endParaRPr lang="en-GB" sz="1100"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153642</xdr:colOff>
      <xdr:row>5</xdr:row>
      <xdr:rowOff>154883</xdr:rowOff>
    </xdr:from>
    <xdr:to>
      <xdr:col>0</xdr:col>
      <xdr:colOff>3677892</xdr:colOff>
      <xdr:row>21</xdr:row>
      <xdr:rowOff>114300</xdr:rowOff>
    </xdr:to>
    <xdr:sp macro="" textlink="">
      <xdr:nvSpPr>
        <xdr:cNvPr id="2" name="TextBox 1">
          <a:extLst>
            <a:ext uri="{FF2B5EF4-FFF2-40B4-BE49-F238E27FC236}">
              <a16:creationId xmlns:a16="http://schemas.microsoft.com/office/drawing/2014/main" id="{91517E05-2D2B-48F0-B6CB-6520D8983D0F}"/>
            </a:ext>
          </a:extLst>
        </xdr:cNvPr>
        <xdr:cNvSpPr txBox="1"/>
      </xdr:nvSpPr>
      <xdr:spPr>
        <a:xfrm>
          <a:off x="153642" y="1688408"/>
          <a:ext cx="3524250" cy="3740842"/>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chemeClr val="dk1"/>
              </a:solidFill>
              <a:effectLst/>
              <a:latin typeface="+mn-lt"/>
              <a:ea typeface="+mn-ea"/>
              <a:cs typeface="+mn-cs"/>
            </a:rPr>
            <a:t>Emissions per Scope</a:t>
          </a:r>
          <a:endParaRPr lang="en-GB">
            <a:effectLst/>
          </a:endParaRPr>
        </a:p>
        <a:p>
          <a:r>
            <a:rPr lang="en-GB" sz="1100">
              <a:solidFill>
                <a:schemeClr val="dk1"/>
              </a:solidFill>
              <a:effectLst/>
              <a:latin typeface="+mn-lt"/>
              <a:ea typeface="+mn-ea"/>
              <a:cs typeface="+mn-cs"/>
            </a:rPr>
            <a:t>This table will fill in automatically</a:t>
          </a:r>
          <a:r>
            <a:rPr lang="en-GB" sz="1100" baseline="0">
              <a:solidFill>
                <a:schemeClr val="dk1"/>
              </a:solidFill>
              <a:effectLst/>
              <a:latin typeface="+mn-lt"/>
              <a:ea typeface="+mn-ea"/>
              <a:cs typeface="+mn-cs"/>
            </a:rPr>
            <a:t> from the other tabs. Please check the "Summary by Activity" table below to make sure you have filled in all your relevant categories.</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Emissions are summarised by scope. "Natural Gas and Other Fuels" includes natural gas and other fuels commonly used for heating and hot water. If you have electrical heating or hot water this will not be reflected in these emissions.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When reporting your total emissions or setting Net-Zero targets, GHG emissions from electricity use can either be based on your energy tariff  (Market-based) or average  emissions where the energy is consumed (Location-based). It is good practice to calculate both and make clear which you have used for your total emissions.</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In this toolkit the table shows both, but the total emissions and total scope 1 and 2 emissions use "Market-based" reporting. If you do not purchase renewable energy, "Market-based" and "Location-based" emissions will be the same.</a:t>
          </a:r>
        </a:p>
      </xdr:txBody>
    </xdr:sp>
    <xdr:clientData/>
  </xdr:twoCellAnchor>
  <xdr:twoCellAnchor>
    <xdr:from>
      <xdr:col>0</xdr:col>
      <xdr:colOff>83004</xdr:colOff>
      <xdr:row>26</xdr:row>
      <xdr:rowOff>19050</xdr:rowOff>
    </xdr:from>
    <xdr:to>
      <xdr:col>0</xdr:col>
      <xdr:colOff>3607254</xdr:colOff>
      <xdr:row>36</xdr:row>
      <xdr:rowOff>161925</xdr:rowOff>
    </xdr:to>
    <xdr:sp macro="" textlink="">
      <xdr:nvSpPr>
        <xdr:cNvPr id="4" name="TextBox 1">
          <a:extLst>
            <a:ext uri="{FF2B5EF4-FFF2-40B4-BE49-F238E27FC236}">
              <a16:creationId xmlns:a16="http://schemas.microsoft.com/office/drawing/2014/main" id="{AEDE33DE-1FF8-4DCD-932E-ED3303C361A6}"/>
            </a:ext>
          </a:extLst>
        </xdr:cNvPr>
        <xdr:cNvSpPr txBox="1"/>
      </xdr:nvSpPr>
      <xdr:spPr>
        <a:xfrm>
          <a:off x="83004" y="6696075"/>
          <a:ext cx="3524250" cy="26670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chemeClr val="dk1"/>
              </a:solidFill>
              <a:effectLst/>
              <a:latin typeface="+mn-lt"/>
              <a:ea typeface="+mn-ea"/>
              <a:cs typeface="+mn-cs"/>
            </a:rPr>
            <a:t>Summary by Activity</a:t>
          </a:r>
          <a:endParaRPr lang="en-GB">
            <a:effectLst/>
          </a:endParaRPr>
        </a:p>
        <a:p>
          <a:r>
            <a:rPr lang="en-GB" sz="1100">
              <a:solidFill>
                <a:schemeClr val="dk1"/>
              </a:solidFill>
              <a:effectLst/>
              <a:latin typeface="+mn-lt"/>
              <a:ea typeface="+mn-ea"/>
              <a:cs typeface="+mn-cs"/>
            </a:rPr>
            <a:t>This table breaks down the "Emissions</a:t>
          </a:r>
          <a:r>
            <a:rPr lang="en-GB" sz="1100" baseline="0">
              <a:solidFill>
                <a:schemeClr val="dk1"/>
              </a:solidFill>
              <a:effectLst/>
              <a:latin typeface="+mn-lt"/>
              <a:ea typeface="+mn-ea"/>
              <a:cs typeface="+mn-cs"/>
            </a:rPr>
            <a:t> by Scope" table into the specific activities you filled in on the other tabs. Percentage of Type Emissions show you how much each activity contributes to the emissions type. For example what  percentage of you College vehicle emissions is created from petrol or diesel vehicles. Percentage of Total Emissions is each activity as percetage of combined  Scope 1, 2 and 3 emissions.</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For "Location-Based" emissions the percentage of total emissions uses the location based emissions in total emissions instead of market based. This allows you to see what percentage of your emissions would be from electricity if you had a standard tariff.</a:t>
          </a:r>
          <a:endParaRPr lang="en-GB" sz="1100" baseline="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401035</xdr:colOff>
      <xdr:row>12</xdr:row>
      <xdr:rowOff>166680</xdr:rowOff>
    </xdr:from>
    <xdr:to>
      <xdr:col>4</xdr:col>
      <xdr:colOff>160506</xdr:colOff>
      <xdr:row>20</xdr:row>
      <xdr:rowOff>8778</xdr:rowOff>
    </xdr:to>
    <xdr:grpSp>
      <xdr:nvGrpSpPr>
        <xdr:cNvPr id="4" name="Group 3">
          <a:extLst>
            <a:ext uri="{FF2B5EF4-FFF2-40B4-BE49-F238E27FC236}">
              <a16:creationId xmlns:a16="http://schemas.microsoft.com/office/drawing/2014/main" id="{A0C60A0A-1D4D-9984-10D5-BA3B2A8AA39E}"/>
            </a:ext>
          </a:extLst>
        </xdr:cNvPr>
        <xdr:cNvGrpSpPr/>
      </xdr:nvGrpSpPr>
      <xdr:grpSpPr>
        <a:xfrm>
          <a:off x="404845" y="2970728"/>
          <a:ext cx="2514885" cy="1348169"/>
          <a:chOff x="5700992" y="899832"/>
          <a:chExt cx="2564939" cy="1381126"/>
        </a:xfrm>
        <a:solidFill>
          <a:schemeClr val="accent4">
            <a:lumMod val="20000"/>
            <a:lumOff val="80000"/>
          </a:schemeClr>
        </a:solidFill>
      </xdr:grpSpPr>
      <xdr:sp macro="" textlink="">
        <xdr:nvSpPr>
          <xdr:cNvPr id="5" name="Rectangle: Rounded Corners 4">
            <a:extLst>
              <a:ext uri="{FF2B5EF4-FFF2-40B4-BE49-F238E27FC236}">
                <a16:creationId xmlns:a16="http://schemas.microsoft.com/office/drawing/2014/main" id="{76F228AD-D3A8-9064-ADE8-F6D143ED86B0}"/>
              </a:ext>
            </a:extLst>
          </xdr:cNvPr>
          <xdr:cNvSpPr/>
        </xdr:nvSpPr>
        <xdr:spPr>
          <a:xfrm>
            <a:off x="5836584" y="899832"/>
            <a:ext cx="2296646" cy="1381126"/>
          </a:xfrm>
          <a:prstGeom prst="roundRect">
            <a:avLst/>
          </a:prstGeom>
          <a:solidFill>
            <a:schemeClr val="bg1"/>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2">
        <xdr:nvSpPr>
          <xdr:cNvPr id="6" name="TextBox 5">
            <a:extLst>
              <a:ext uri="{FF2B5EF4-FFF2-40B4-BE49-F238E27FC236}">
                <a16:creationId xmlns:a16="http://schemas.microsoft.com/office/drawing/2014/main" id="{EF6D6E22-BF11-83A4-AA17-A8D3722F59DD}"/>
              </a:ext>
            </a:extLst>
          </xdr:cNvPr>
          <xdr:cNvSpPr txBox="1"/>
        </xdr:nvSpPr>
        <xdr:spPr>
          <a:xfrm>
            <a:off x="5850660" y="1671675"/>
            <a:ext cx="2303157" cy="412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E2680DE9-518F-460D-ABF0-872D0278134C}"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294 tCO₂e</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7" name="TextBox 6">
            <a:extLst>
              <a:ext uri="{FF2B5EF4-FFF2-40B4-BE49-F238E27FC236}">
                <a16:creationId xmlns:a16="http://schemas.microsoft.com/office/drawing/2014/main" id="{33945DA6-A645-17CE-5246-FCA897F75CDD}"/>
              </a:ext>
            </a:extLst>
          </xdr:cNvPr>
          <xdr:cNvSpPr txBox="1"/>
        </xdr:nvSpPr>
        <xdr:spPr>
          <a:xfrm>
            <a:off x="5700992" y="996661"/>
            <a:ext cx="2564939" cy="725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Scope 1 &amp;2 emissions </a:t>
            </a:r>
          </a:p>
        </xdr:txBody>
      </xdr:sp>
    </xdr:grpSp>
    <xdr:clientData/>
  </xdr:twoCellAnchor>
  <xdr:twoCellAnchor>
    <xdr:from>
      <xdr:col>5</xdr:col>
      <xdr:colOff>401214</xdr:colOff>
      <xdr:row>22</xdr:row>
      <xdr:rowOff>43898</xdr:rowOff>
    </xdr:from>
    <xdr:to>
      <xdr:col>16</xdr:col>
      <xdr:colOff>280148</xdr:colOff>
      <xdr:row>42</xdr:row>
      <xdr:rowOff>134472</xdr:rowOff>
    </xdr:to>
    <xdr:graphicFrame macro="">
      <xdr:nvGraphicFramePr>
        <xdr:cNvPr id="25" name="Chart 10">
          <a:extLst>
            <a:ext uri="{FF2B5EF4-FFF2-40B4-BE49-F238E27FC236}">
              <a16:creationId xmlns:a16="http://schemas.microsoft.com/office/drawing/2014/main" id="{824BAC4D-5BB0-4389-9588-7D4F084D1134}"/>
            </a:ext>
            <a:ext uri="{147F2762-F138-4A5C-976F-8EAC2B608ADB}">
              <a16:predDERef xmlns:a16="http://schemas.microsoft.com/office/drawing/2014/main" pred="{A0C60A0A-1D4D-9984-10D5-BA3B2A8AA3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503464</xdr:colOff>
      <xdr:row>28</xdr:row>
      <xdr:rowOff>32788</xdr:rowOff>
    </xdr:from>
    <xdr:to>
      <xdr:col>4</xdr:col>
      <xdr:colOff>58077</xdr:colOff>
      <xdr:row>35</xdr:row>
      <xdr:rowOff>23456</xdr:rowOff>
    </xdr:to>
    <xdr:grpSp>
      <xdr:nvGrpSpPr>
        <xdr:cNvPr id="26" name="Group 25">
          <a:extLst>
            <a:ext uri="{FF2B5EF4-FFF2-40B4-BE49-F238E27FC236}">
              <a16:creationId xmlns:a16="http://schemas.microsoft.com/office/drawing/2014/main" id="{B1F63F58-7ACE-810B-F9D6-0F0772858847}"/>
            </a:ext>
          </a:extLst>
        </xdr:cNvPr>
        <xdr:cNvGrpSpPr/>
      </xdr:nvGrpSpPr>
      <xdr:grpSpPr>
        <a:xfrm>
          <a:off x="501559" y="5852787"/>
          <a:ext cx="2321457" cy="1310385"/>
          <a:chOff x="581026" y="4530171"/>
          <a:chExt cx="1975084" cy="1324168"/>
        </a:xfrm>
        <a:solidFill>
          <a:schemeClr val="bg1"/>
        </a:solidFill>
      </xdr:grpSpPr>
      <xdr:sp macro="" textlink="">
        <xdr:nvSpPr>
          <xdr:cNvPr id="13" name="Rectangle: Rounded Corners 12">
            <a:extLst>
              <a:ext uri="{FF2B5EF4-FFF2-40B4-BE49-F238E27FC236}">
                <a16:creationId xmlns:a16="http://schemas.microsoft.com/office/drawing/2014/main" id="{A489B41D-492D-DB6E-EF56-412CB1E8CCBC}"/>
              </a:ext>
            </a:extLst>
          </xdr:cNvPr>
          <xdr:cNvSpPr/>
        </xdr:nvSpPr>
        <xdr:spPr>
          <a:xfrm>
            <a:off x="581026" y="4530171"/>
            <a:ext cx="1948182" cy="1324168"/>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6">
        <xdr:nvSpPr>
          <xdr:cNvPr id="14" name="TextBox 13">
            <a:extLst>
              <a:ext uri="{FF2B5EF4-FFF2-40B4-BE49-F238E27FC236}">
                <a16:creationId xmlns:a16="http://schemas.microsoft.com/office/drawing/2014/main" id="{6C0F1A17-450B-B07E-2B96-A33E86E8C9CD}"/>
              </a:ext>
            </a:extLst>
          </xdr:cNvPr>
          <xdr:cNvSpPr txBox="1"/>
        </xdr:nvSpPr>
        <xdr:spPr>
          <a:xfrm>
            <a:off x="602405" y="5315844"/>
            <a:ext cx="1953705" cy="395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C63E9F8-BA4E-405A-96E7-B1AD87EC7279}"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73 tCO₂e</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5" name="TextBox 14">
            <a:extLst>
              <a:ext uri="{FF2B5EF4-FFF2-40B4-BE49-F238E27FC236}">
                <a16:creationId xmlns:a16="http://schemas.microsoft.com/office/drawing/2014/main" id="{8DE1D696-9E8A-7DBE-41AA-650B3065C0EB}"/>
              </a:ext>
            </a:extLst>
          </xdr:cNvPr>
          <xdr:cNvSpPr txBox="1"/>
        </xdr:nvSpPr>
        <xdr:spPr>
          <a:xfrm>
            <a:off x="714299" y="4623007"/>
            <a:ext cx="1727704" cy="900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Emissions per 100 students</a:t>
            </a:r>
          </a:p>
        </xdr:txBody>
      </xdr:sp>
    </xdr:grpSp>
    <xdr:clientData/>
  </xdr:twoCellAnchor>
  <xdr:twoCellAnchor>
    <xdr:from>
      <xdr:col>0</xdr:col>
      <xdr:colOff>508226</xdr:colOff>
      <xdr:row>35</xdr:row>
      <xdr:rowOff>157698</xdr:rowOff>
    </xdr:from>
    <xdr:to>
      <xdr:col>4</xdr:col>
      <xdr:colOff>53314</xdr:colOff>
      <xdr:row>43</xdr:row>
      <xdr:rowOff>17037</xdr:rowOff>
    </xdr:to>
    <xdr:grpSp>
      <xdr:nvGrpSpPr>
        <xdr:cNvPr id="16" name="Group 15">
          <a:extLst>
            <a:ext uri="{FF2B5EF4-FFF2-40B4-BE49-F238E27FC236}">
              <a16:creationId xmlns:a16="http://schemas.microsoft.com/office/drawing/2014/main" id="{2E33C214-E32A-4FEC-9060-924A1F371F7F}"/>
            </a:ext>
          </a:extLst>
        </xdr:cNvPr>
        <xdr:cNvGrpSpPr/>
      </xdr:nvGrpSpPr>
      <xdr:grpSpPr>
        <a:xfrm>
          <a:off x="506321" y="7291699"/>
          <a:ext cx="2311932" cy="1371124"/>
          <a:chOff x="5836584" y="899832"/>
          <a:chExt cx="2317233" cy="1381126"/>
        </a:xfrm>
        <a:solidFill>
          <a:schemeClr val="bg1"/>
        </a:solidFill>
      </xdr:grpSpPr>
      <xdr:sp macro="" textlink="">
        <xdr:nvSpPr>
          <xdr:cNvPr id="17" name="Rectangle: Rounded Corners 16">
            <a:extLst>
              <a:ext uri="{FF2B5EF4-FFF2-40B4-BE49-F238E27FC236}">
                <a16:creationId xmlns:a16="http://schemas.microsoft.com/office/drawing/2014/main" id="{4954C1EB-F648-022A-B03A-8F3D7641EC0B}"/>
              </a:ext>
            </a:extLst>
          </xdr:cNvPr>
          <xdr:cNvSpPr/>
        </xdr:nvSpPr>
        <xdr:spPr>
          <a:xfrm>
            <a:off x="5836584" y="899832"/>
            <a:ext cx="2296646" cy="1381126"/>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8">
        <xdr:nvSpPr>
          <xdr:cNvPr id="18" name="TextBox 17">
            <a:extLst>
              <a:ext uri="{FF2B5EF4-FFF2-40B4-BE49-F238E27FC236}">
                <a16:creationId xmlns:a16="http://schemas.microsoft.com/office/drawing/2014/main" id="{ADF06580-516F-64D3-0F55-3BB80BE0CAC1}"/>
              </a:ext>
            </a:extLst>
          </xdr:cNvPr>
          <xdr:cNvSpPr txBox="1"/>
        </xdr:nvSpPr>
        <xdr:spPr>
          <a:xfrm>
            <a:off x="5850661" y="1686769"/>
            <a:ext cx="2303156" cy="499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B6DF55BB-273B-491D-9899-3C9071169043}"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A8">
        <xdr:nvSpPr>
          <xdr:cNvPr id="19" name="TextBox 18">
            <a:extLst>
              <a:ext uri="{FF2B5EF4-FFF2-40B4-BE49-F238E27FC236}">
                <a16:creationId xmlns:a16="http://schemas.microsoft.com/office/drawing/2014/main" id="{4F66A118-64D0-CE79-7EAB-FF6F99E032E4}"/>
              </a:ext>
            </a:extLst>
          </xdr:cNvPr>
          <xdr:cNvSpPr txBox="1"/>
        </xdr:nvSpPr>
        <xdr:spPr>
          <a:xfrm>
            <a:off x="6174342" y="1025201"/>
            <a:ext cx="1695501" cy="750680"/>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61C54A67-8D5D-4291-88EE-A4E601079A47}" type="TxLink">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Emissions per 1000m²</a:t>
            </a:fld>
            <a:endPar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15</xdr:col>
      <xdr:colOff>168086</xdr:colOff>
      <xdr:row>21</xdr:row>
      <xdr:rowOff>174204</xdr:rowOff>
    </xdr:from>
    <xdr:to>
      <xdr:col>22</xdr:col>
      <xdr:colOff>593910</xdr:colOff>
      <xdr:row>43</xdr:row>
      <xdr:rowOff>145677</xdr:rowOff>
    </xdr:to>
    <xdr:graphicFrame macro="">
      <xdr:nvGraphicFramePr>
        <xdr:cNvPr id="3" name="Chart 2">
          <a:extLst>
            <a:ext uri="{FF2B5EF4-FFF2-40B4-BE49-F238E27FC236}">
              <a16:creationId xmlns:a16="http://schemas.microsoft.com/office/drawing/2014/main" id="{AB404189-729B-474F-89A1-1481D11CD772}"/>
            </a:ext>
            <a:ext uri="{147F2762-F138-4A5C-976F-8EAC2B608ADB}">
              <a16:predDERef xmlns:a16="http://schemas.microsoft.com/office/drawing/2014/main" pred="{2E33C214-E32A-4FEC-9060-924A1F371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3</xdr:row>
      <xdr:rowOff>60512</xdr:rowOff>
    </xdr:from>
    <xdr:to>
      <xdr:col>14</xdr:col>
      <xdr:colOff>134471</xdr:colOff>
      <xdr:row>23</xdr:row>
      <xdr:rowOff>41462</xdr:rowOff>
    </xdr:to>
    <xdr:graphicFrame macro="">
      <xdr:nvGraphicFramePr>
        <xdr:cNvPr id="2" name="Chart 1">
          <a:extLst>
            <a:ext uri="{FF2B5EF4-FFF2-40B4-BE49-F238E27FC236}">
              <a16:creationId xmlns:a16="http://schemas.microsoft.com/office/drawing/2014/main" id="{C915EDA4-DB17-482C-AB86-AB583C2057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513221</xdr:colOff>
      <xdr:row>20</xdr:row>
      <xdr:rowOff>143021</xdr:rowOff>
    </xdr:from>
    <xdr:to>
      <xdr:col>4</xdr:col>
      <xdr:colOff>48319</xdr:colOff>
      <xdr:row>27</xdr:row>
      <xdr:rowOff>89045</xdr:rowOff>
    </xdr:to>
    <xdr:grpSp>
      <xdr:nvGrpSpPr>
        <xdr:cNvPr id="9" name="Group 8">
          <a:extLst>
            <a:ext uri="{FF2B5EF4-FFF2-40B4-BE49-F238E27FC236}">
              <a16:creationId xmlns:a16="http://schemas.microsoft.com/office/drawing/2014/main" id="{7EC18AF5-8A72-499D-8EB3-8062DF712FD5}"/>
            </a:ext>
          </a:extLst>
        </xdr:cNvPr>
        <xdr:cNvGrpSpPr/>
      </xdr:nvGrpSpPr>
      <xdr:grpSpPr>
        <a:xfrm>
          <a:off x="517031" y="4456950"/>
          <a:ext cx="2290512" cy="1260025"/>
          <a:chOff x="5827831" y="899832"/>
          <a:chExt cx="2305401" cy="1381126"/>
        </a:xfrm>
        <a:solidFill>
          <a:schemeClr val="bg1"/>
        </a:solidFill>
      </xdr:grpSpPr>
      <xdr:sp macro="" textlink="">
        <xdr:nvSpPr>
          <xdr:cNvPr id="10" name="Rectangle: Rounded Corners 9">
            <a:extLst>
              <a:ext uri="{FF2B5EF4-FFF2-40B4-BE49-F238E27FC236}">
                <a16:creationId xmlns:a16="http://schemas.microsoft.com/office/drawing/2014/main" id="{CB69C07D-0E54-6BFA-6F20-038A4AF557D8}"/>
              </a:ext>
            </a:extLst>
          </xdr:cNvPr>
          <xdr:cNvSpPr/>
        </xdr:nvSpPr>
        <xdr:spPr>
          <a:xfrm>
            <a:off x="5836584" y="899832"/>
            <a:ext cx="2296646" cy="1381126"/>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4">
        <xdr:nvSpPr>
          <xdr:cNvPr id="20" name="TextBox 19">
            <a:extLst>
              <a:ext uri="{FF2B5EF4-FFF2-40B4-BE49-F238E27FC236}">
                <a16:creationId xmlns:a16="http://schemas.microsoft.com/office/drawing/2014/main" id="{8560E7D6-A917-81B5-C7F1-29C80EED23B3}"/>
              </a:ext>
            </a:extLst>
          </xdr:cNvPr>
          <xdr:cNvSpPr txBox="1"/>
        </xdr:nvSpPr>
        <xdr:spPr>
          <a:xfrm>
            <a:off x="5827831" y="1600073"/>
            <a:ext cx="2303157" cy="41234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967004A1-9DAF-4346-95E4-5EFDE521FEA7}"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1,010,667 kWh</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21" name="TextBox 20">
            <a:extLst>
              <a:ext uri="{FF2B5EF4-FFF2-40B4-BE49-F238E27FC236}">
                <a16:creationId xmlns:a16="http://schemas.microsoft.com/office/drawing/2014/main" id="{91C3EB20-E175-1962-4EE5-2E2C8F3B9B52}"/>
              </a:ext>
            </a:extLst>
          </xdr:cNvPr>
          <xdr:cNvSpPr txBox="1"/>
        </xdr:nvSpPr>
        <xdr:spPr>
          <a:xfrm>
            <a:off x="5874804" y="1093429"/>
            <a:ext cx="2258428" cy="53733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Electricity used</a:t>
            </a:r>
          </a:p>
        </xdr:txBody>
      </xdr:sp>
    </xdr:grpSp>
    <xdr:clientData/>
  </xdr:twoCellAnchor>
  <xdr:twoCellAnchor>
    <xdr:from>
      <xdr:col>15</xdr:col>
      <xdr:colOff>78921</xdr:colOff>
      <xdr:row>3</xdr:row>
      <xdr:rowOff>39460</xdr:rowOff>
    </xdr:from>
    <xdr:to>
      <xdr:col>22</xdr:col>
      <xdr:colOff>514029</xdr:colOff>
      <xdr:row>23</xdr:row>
      <xdr:rowOff>1989</xdr:rowOff>
    </xdr:to>
    <xdr:graphicFrame macro="">
      <xdr:nvGraphicFramePr>
        <xdr:cNvPr id="22" name="Chart 21">
          <a:extLst>
            <a:ext uri="{FF2B5EF4-FFF2-40B4-BE49-F238E27FC236}">
              <a16:creationId xmlns:a16="http://schemas.microsoft.com/office/drawing/2014/main" id="{6F434A2A-5605-6112-5759-CB8ADF6AD2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317333</xdr:colOff>
      <xdr:row>0</xdr:row>
      <xdr:rowOff>120464</xdr:rowOff>
    </xdr:from>
    <xdr:to>
      <xdr:col>22</xdr:col>
      <xdr:colOff>515471</xdr:colOff>
      <xdr:row>3</xdr:row>
      <xdr:rowOff>1</xdr:rowOff>
    </xdr:to>
    <xdr:grpSp>
      <xdr:nvGrpSpPr>
        <xdr:cNvPr id="36" name="Group 35">
          <a:extLst>
            <a:ext uri="{FF2B5EF4-FFF2-40B4-BE49-F238E27FC236}">
              <a16:creationId xmlns:a16="http://schemas.microsoft.com/office/drawing/2014/main" id="{98FF9F08-B31C-DD96-7911-51D9A3FE54B1}"/>
            </a:ext>
          </a:extLst>
        </xdr:cNvPr>
        <xdr:cNvGrpSpPr/>
      </xdr:nvGrpSpPr>
      <xdr:grpSpPr>
        <a:xfrm>
          <a:off x="12740510" y="118559"/>
          <a:ext cx="2964983" cy="993066"/>
          <a:chOff x="4899978" y="142875"/>
          <a:chExt cx="2618608" cy="882273"/>
        </a:xfrm>
      </xdr:grpSpPr>
      <xdr:sp macro="" textlink="">
        <xdr:nvSpPr>
          <xdr:cNvPr id="28" name="Rectangle: Rounded Corners 27">
            <a:extLst>
              <a:ext uri="{FF2B5EF4-FFF2-40B4-BE49-F238E27FC236}">
                <a16:creationId xmlns:a16="http://schemas.microsoft.com/office/drawing/2014/main" id="{3C265797-F818-092D-B8B6-30C44716F386}"/>
              </a:ext>
            </a:extLst>
          </xdr:cNvPr>
          <xdr:cNvSpPr/>
        </xdr:nvSpPr>
        <xdr:spPr>
          <a:xfrm>
            <a:off x="4899978" y="142875"/>
            <a:ext cx="2571306" cy="823277"/>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30" name="TextBox 29">
            <a:extLst>
              <a:ext uri="{FF2B5EF4-FFF2-40B4-BE49-F238E27FC236}">
                <a16:creationId xmlns:a16="http://schemas.microsoft.com/office/drawing/2014/main" id="{BF8A96C3-CB27-A5C8-7C12-B0547E0A1E33}"/>
              </a:ext>
            </a:extLst>
          </xdr:cNvPr>
          <xdr:cNvSpPr txBox="1"/>
        </xdr:nvSpPr>
        <xdr:spPr>
          <a:xfrm>
            <a:off x="4926690" y="144649"/>
            <a:ext cx="2591896" cy="88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xdr:col>
      <xdr:colOff>145676</xdr:colOff>
      <xdr:row>3</xdr:row>
      <xdr:rowOff>179295</xdr:rowOff>
    </xdr:from>
    <xdr:to>
      <xdr:col>3</xdr:col>
      <xdr:colOff>347382</xdr:colOff>
      <xdr:row>11</xdr:row>
      <xdr:rowOff>168089</xdr:rowOff>
    </xdr:to>
    <xdr:sp macro="" textlink="" fLocksText="0">
      <xdr:nvSpPr>
        <xdr:cNvPr id="35" name="TextBox 34">
          <a:extLst>
            <a:ext uri="{FF2B5EF4-FFF2-40B4-BE49-F238E27FC236}">
              <a16:creationId xmlns:a16="http://schemas.microsoft.com/office/drawing/2014/main" id="{D1D9805E-B057-2308-4F42-4C64DBA834EF}"/>
            </a:ext>
          </a:extLst>
        </xdr:cNvPr>
        <xdr:cNvSpPr txBox="1"/>
      </xdr:nvSpPr>
      <xdr:spPr>
        <a:xfrm>
          <a:off x="750794" y="1277471"/>
          <a:ext cx="1411941" cy="1512794"/>
        </a:xfrm>
        <a:prstGeom prst="flowChartOffpageConnector">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800" i="1">
              <a:latin typeface="Calibri" panose="020F0502020204030204" pitchFamily="34" charset="0"/>
              <a:ea typeface="Calibri" panose="020F0502020204030204" pitchFamily="34" charset="0"/>
              <a:cs typeface="Calibri" panose="020F0502020204030204" pitchFamily="34" charset="0"/>
            </a:rPr>
            <a:t>Delete and replace with </a:t>
          </a:r>
          <a:r>
            <a:rPr lang="en-GB" sz="1800" i="1" baseline="0">
              <a:latin typeface="Calibri" panose="020F0502020204030204" pitchFamily="34" charset="0"/>
              <a:ea typeface="Calibri" panose="020F0502020204030204" pitchFamily="34" charset="0"/>
              <a:cs typeface="Calibri" panose="020F0502020204030204" pitchFamily="34" charset="0"/>
            </a:rPr>
            <a:t>College crest </a:t>
          </a:r>
          <a:endParaRPr lang="en-GB" sz="1800" i="1">
            <a:latin typeface="Calibri" panose="020F0502020204030204" pitchFamily="34" charset="0"/>
            <a:ea typeface="Calibri" panose="020F0502020204030204" pitchFamily="34" charset="0"/>
            <a:cs typeface="Calibri" panose="020F0502020204030204" pitchFamily="34" charset="0"/>
          </a:endParaRPr>
        </a:p>
      </xdr:txBody>
    </xdr:sp>
    <xdr:clientData fLocksWithSheet="0"/>
  </xdr:twoCellAnchor>
  <xdr:twoCellAnchor>
    <xdr:from>
      <xdr:col>15</xdr:col>
      <xdr:colOff>582706</xdr:colOff>
      <xdr:row>21</xdr:row>
      <xdr:rowOff>22413</xdr:rowOff>
    </xdr:from>
    <xdr:to>
      <xdr:col>23</xdr:col>
      <xdr:colOff>112059</xdr:colOff>
      <xdr:row>44</xdr:row>
      <xdr:rowOff>179295</xdr:rowOff>
    </xdr:to>
    <xdr:graphicFrame macro="">
      <xdr:nvGraphicFramePr>
        <xdr:cNvPr id="8" name="Chart 7">
          <a:extLst>
            <a:ext uri="{FF2B5EF4-FFF2-40B4-BE49-F238E27FC236}">
              <a16:creationId xmlns:a16="http://schemas.microsoft.com/office/drawing/2014/main" id="{62C98332-B54B-4EF9-8187-B928ABB17D0B}"/>
            </a:ext>
            <a:ext uri="{147F2762-F138-4A5C-976F-8EAC2B608ADB}">
              <a16:predDERef xmlns:a16="http://schemas.microsoft.com/office/drawing/2014/main" pred="{2E33C214-E32A-4FEC-9060-924A1F371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145676</xdr:colOff>
      <xdr:row>14</xdr:row>
      <xdr:rowOff>123264</xdr:rowOff>
    </xdr:from>
    <xdr:to>
      <xdr:col>12</xdr:col>
      <xdr:colOff>56029</xdr:colOff>
      <xdr:row>33</xdr:row>
      <xdr:rowOff>56030</xdr:rowOff>
    </xdr:to>
    <xdr:graphicFrame macro="">
      <xdr:nvGraphicFramePr>
        <xdr:cNvPr id="17" name="Chart 16">
          <a:extLst>
            <a:ext uri="{FF2B5EF4-FFF2-40B4-BE49-F238E27FC236}">
              <a16:creationId xmlns:a16="http://schemas.microsoft.com/office/drawing/2014/main" id="{6AFACFA9-8C3C-4AC1-998D-0CF6077BA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212912</xdr:colOff>
      <xdr:row>4</xdr:row>
      <xdr:rowOff>0</xdr:rowOff>
    </xdr:from>
    <xdr:to>
      <xdr:col>3</xdr:col>
      <xdr:colOff>608134</xdr:colOff>
      <xdr:row>23</xdr:row>
      <xdr:rowOff>131885</xdr:rowOff>
    </xdr:to>
    <xdr:sp macro="" textlink="">
      <xdr:nvSpPr>
        <xdr:cNvPr id="6" name="TextBox 5">
          <a:extLst>
            <a:ext uri="{FF2B5EF4-FFF2-40B4-BE49-F238E27FC236}">
              <a16:creationId xmlns:a16="http://schemas.microsoft.com/office/drawing/2014/main" id="{36FA7354-351B-4A16-B5E7-0CCF69D27D13}"/>
            </a:ext>
          </a:extLst>
        </xdr:cNvPr>
        <xdr:cNvSpPr txBox="1"/>
      </xdr:nvSpPr>
      <xdr:spPr>
        <a:xfrm>
          <a:off x="212912" y="1296865"/>
          <a:ext cx="2219626" cy="377336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GHG Emissions Progress</a:t>
          </a:r>
        </a:p>
        <a:p>
          <a:endParaRPr lang="en-GB"/>
        </a:p>
        <a:p>
          <a:r>
            <a:rPr lang="en-GB"/>
            <a:t>The chart updates automatically with the current year's data. To add previous years' data:</a:t>
          </a:r>
        </a:p>
        <a:p>
          <a:endParaRPr lang="en-GB"/>
        </a:p>
        <a:p>
          <a:r>
            <a:rPr lang="en-GB" b="1"/>
            <a:t>Add Columns:</a:t>
          </a:r>
          <a:r>
            <a:rPr lang="en-GB"/>
            <a:t> Right-click the column headers and select </a:t>
          </a:r>
          <a:r>
            <a:rPr lang="en-GB" b="1"/>
            <a:t>Insert</a:t>
          </a:r>
          <a:r>
            <a:rPr lang="en-GB"/>
            <a:t> to add columns for your past data.</a:t>
          </a:r>
        </a:p>
        <a:p>
          <a:endParaRPr lang="en-GB"/>
        </a:p>
        <a:p>
          <a:r>
            <a:rPr lang="en-GB" b="1"/>
            <a:t>Edit Dates:</a:t>
          </a:r>
          <a:r>
            <a:rPr lang="en-GB"/>
            <a:t> Change the new column names to the correct years. This will update the chart.</a:t>
          </a:r>
        </a:p>
        <a:p>
          <a:endParaRPr lang="en-GB"/>
        </a:p>
        <a:p>
          <a:r>
            <a:rPr lang="en-GB" b="1"/>
            <a:t>Input Data:</a:t>
          </a:r>
          <a:r>
            <a:rPr lang="en-GB"/>
            <a:t> Enter the emissions figures for each year</a:t>
          </a:r>
          <a:r>
            <a:rPr lang="en-GB" baseline="0"/>
            <a:t> you have data for.</a:t>
          </a:r>
          <a:endParaRPr lang="en-GB"/>
        </a:p>
        <a:p>
          <a:endParaRPr lang="en-GB"/>
        </a:p>
        <a:p>
          <a:r>
            <a:rPr lang="en-GB" b="1"/>
            <a:t>Baseline Year:</a:t>
          </a:r>
          <a:r>
            <a:rPr lang="en-GB"/>
            <a:t> If you have a baseline, make sure it is in the first column.</a:t>
          </a:r>
        </a:p>
      </xdr:txBody>
    </xdr:sp>
    <xdr:clientData/>
  </xdr:twoCellAnchor>
  <xdr:twoCellAnchor>
    <xdr:from>
      <xdr:col>9</xdr:col>
      <xdr:colOff>280148</xdr:colOff>
      <xdr:row>0</xdr:row>
      <xdr:rowOff>112059</xdr:rowOff>
    </xdr:from>
    <xdr:to>
      <xdr:col>12</xdr:col>
      <xdr:colOff>605117</xdr:colOff>
      <xdr:row>2</xdr:row>
      <xdr:rowOff>414618</xdr:rowOff>
    </xdr:to>
    <xdr:grpSp>
      <xdr:nvGrpSpPr>
        <xdr:cNvPr id="15" name="Group 14">
          <a:extLst>
            <a:ext uri="{FF2B5EF4-FFF2-40B4-BE49-F238E27FC236}">
              <a16:creationId xmlns:a16="http://schemas.microsoft.com/office/drawing/2014/main" id="{BF7BBB31-3EBA-4BA1-8F4B-5ABA23A40D6D}"/>
            </a:ext>
          </a:extLst>
        </xdr:cNvPr>
        <xdr:cNvGrpSpPr/>
      </xdr:nvGrpSpPr>
      <xdr:grpSpPr>
        <a:xfrm>
          <a:off x="9586073" y="112059"/>
          <a:ext cx="3668244" cy="978834"/>
          <a:chOff x="4528838" y="208577"/>
          <a:chExt cx="2989748" cy="816571"/>
        </a:xfrm>
      </xdr:grpSpPr>
      <xdr:sp macro="" textlink="">
        <xdr:nvSpPr>
          <xdr:cNvPr id="16" name="Rectangle: Rounded Corners 15">
            <a:extLst>
              <a:ext uri="{FF2B5EF4-FFF2-40B4-BE49-F238E27FC236}">
                <a16:creationId xmlns:a16="http://schemas.microsoft.com/office/drawing/2014/main" id="{B4891DD5-1BC4-879B-37F4-7B709482E208}"/>
              </a:ext>
            </a:extLst>
          </xdr:cNvPr>
          <xdr:cNvSpPr/>
        </xdr:nvSpPr>
        <xdr:spPr>
          <a:xfrm>
            <a:off x="4528838" y="208577"/>
            <a:ext cx="2942447" cy="694554"/>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8" name="TextBox 17">
            <a:extLst>
              <a:ext uri="{FF2B5EF4-FFF2-40B4-BE49-F238E27FC236}">
                <a16:creationId xmlns:a16="http://schemas.microsoft.com/office/drawing/2014/main" id="{4A6FA58F-DF54-2641-5EFF-65F5B4D1FD67}"/>
              </a:ext>
            </a:extLst>
          </xdr:cNvPr>
          <xdr:cNvSpPr txBox="1"/>
        </xdr:nvSpPr>
        <xdr:spPr>
          <a:xfrm>
            <a:off x="4559764" y="227349"/>
            <a:ext cx="2958822" cy="79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13</xdr:col>
      <xdr:colOff>0</xdr:colOff>
      <xdr:row>0</xdr:row>
      <xdr:rowOff>120464</xdr:rowOff>
    </xdr:from>
    <xdr:to>
      <xdr:col>13</xdr:col>
      <xdr:colOff>0</xdr:colOff>
      <xdr:row>3</xdr:row>
      <xdr:rowOff>1</xdr:rowOff>
    </xdr:to>
    <xdr:grpSp>
      <xdr:nvGrpSpPr>
        <xdr:cNvPr id="19" name="Group 18">
          <a:extLst>
            <a:ext uri="{FF2B5EF4-FFF2-40B4-BE49-F238E27FC236}">
              <a16:creationId xmlns:a16="http://schemas.microsoft.com/office/drawing/2014/main" id="{DA231283-4808-4093-BBBE-1000FAC85D98}"/>
            </a:ext>
          </a:extLst>
        </xdr:cNvPr>
        <xdr:cNvGrpSpPr/>
      </xdr:nvGrpSpPr>
      <xdr:grpSpPr>
        <a:xfrm>
          <a:off x="13344525" y="120464"/>
          <a:ext cx="0" cy="984437"/>
          <a:chOff x="4899978" y="142875"/>
          <a:chExt cx="2618608" cy="882273"/>
        </a:xfrm>
      </xdr:grpSpPr>
      <xdr:sp macro="" textlink="">
        <xdr:nvSpPr>
          <xdr:cNvPr id="20" name="Rectangle: Rounded Corners 19">
            <a:extLst>
              <a:ext uri="{FF2B5EF4-FFF2-40B4-BE49-F238E27FC236}">
                <a16:creationId xmlns:a16="http://schemas.microsoft.com/office/drawing/2014/main" id="{ECEB5941-7527-288B-94F2-B1B0903F9A20}"/>
              </a:ext>
            </a:extLst>
          </xdr:cNvPr>
          <xdr:cNvSpPr/>
        </xdr:nvSpPr>
        <xdr:spPr>
          <a:xfrm>
            <a:off x="4899978" y="142875"/>
            <a:ext cx="2571306" cy="823277"/>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21" name="TextBox 20">
            <a:extLst>
              <a:ext uri="{FF2B5EF4-FFF2-40B4-BE49-F238E27FC236}">
                <a16:creationId xmlns:a16="http://schemas.microsoft.com/office/drawing/2014/main" id="{BBC5D8E6-DDC7-3090-61A4-3CEEA510FEC9}"/>
              </a:ext>
            </a:extLst>
          </xdr:cNvPr>
          <xdr:cNvSpPr txBox="1"/>
        </xdr:nvSpPr>
        <xdr:spPr>
          <a:xfrm>
            <a:off x="4926690" y="144649"/>
            <a:ext cx="2591896" cy="88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401035</xdr:colOff>
      <xdr:row>12</xdr:row>
      <xdr:rowOff>166680</xdr:rowOff>
    </xdr:from>
    <xdr:to>
      <xdr:col>4</xdr:col>
      <xdr:colOff>160506</xdr:colOff>
      <xdr:row>20</xdr:row>
      <xdr:rowOff>8778</xdr:rowOff>
    </xdr:to>
    <xdr:grpSp>
      <xdr:nvGrpSpPr>
        <xdr:cNvPr id="2" name="Group 1">
          <a:extLst>
            <a:ext uri="{FF2B5EF4-FFF2-40B4-BE49-F238E27FC236}">
              <a16:creationId xmlns:a16="http://schemas.microsoft.com/office/drawing/2014/main" id="{F17F984F-AEC0-4C20-B9C9-B30397CC637C}"/>
            </a:ext>
          </a:extLst>
        </xdr:cNvPr>
        <xdr:cNvGrpSpPr/>
      </xdr:nvGrpSpPr>
      <xdr:grpSpPr>
        <a:xfrm>
          <a:off x="401035" y="2979356"/>
          <a:ext cx="2538530" cy="1366098"/>
          <a:chOff x="5700992" y="899832"/>
          <a:chExt cx="2564939" cy="1381126"/>
        </a:xfrm>
        <a:solidFill>
          <a:schemeClr val="accent4">
            <a:lumMod val="20000"/>
            <a:lumOff val="80000"/>
          </a:schemeClr>
        </a:solidFill>
      </xdr:grpSpPr>
      <xdr:sp macro="" textlink="">
        <xdr:nvSpPr>
          <xdr:cNvPr id="3" name="Rectangle: Rounded Corners 2">
            <a:extLst>
              <a:ext uri="{FF2B5EF4-FFF2-40B4-BE49-F238E27FC236}">
                <a16:creationId xmlns:a16="http://schemas.microsoft.com/office/drawing/2014/main" id="{F708E6F2-D9B6-1F8B-5777-C90A8F0F29FE}"/>
              </a:ext>
            </a:extLst>
          </xdr:cNvPr>
          <xdr:cNvSpPr/>
        </xdr:nvSpPr>
        <xdr:spPr>
          <a:xfrm>
            <a:off x="5836584" y="899832"/>
            <a:ext cx="2296646" cy="1381126"/>
          </a:xfrm>
          <a:prstGeom prst="roundRect">
            <a:avLst/>
          </a:prstGeom>
          <a:solidFill>
            <a:schemeClr val="bg1"/>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2">
        <xdr:nvSpPr>
          <xdr:cNvPr id="4" name="TextBox 3">
            <a:extLst>
              <a:ext uri="{FF2B5EF4-FFF2-40B4-BE49-F238E27FC236}">
                <a16:creationId xmlns:a16="http://schemas.microsoft.com/office/drawing/2014/main" id="{AFF0F4BF-D51B-B4F1-3038-3BA26DB49813}"/>
              </a:ext>
            </a:extLst>
          </xdr:cNvPr>
          <xdr:cNvSpPr txBox="1"/>
        </xdr:nvSpPr>
        <xdr:spPr>
          <a:xfrm>
            <a:off x="5850660" y="1671675"/>
            <a:ext cx="2303157" cy="412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E2680DE9-518F-460D-ABF0-872D0278134C}"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294 tCO₂e</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5" name="TextBox 4">
            <a:extLst>
              <a:ext uri="{FF2B5EF4-FFF2-40B4-BE49-F238E27FC236}">
                <a16:creationId xmlns:a16="http://schemas.microsoft.com/office/drawing/2014/main" id="{13B792DF-05DA-C350-DC34-C5D302F36BCF}"/>
              </a:ext>
            </a:extLst>
          </xdr:cNvPr>
          <xdr:cNvSpPr txBox="1"/>
        </xdr:nvSpPr>
        <xdr:spPr>
          <a:xfrm>
            <a:off x="5700992" y="996661"/>
            <a:ext cx="2564939" cy="725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Scope 1 &amp;2 emissions </a:t>
            </a:r>
          </a:p>
        </xdr:txBody>
      </xdr:sp>
    </xdr:grpSp>
    <xdr:clientData/>
  </xdr:twoCellAnchor>
  <xdr:twoCellAnchor>
    <xdr:from>
      <xdr:col>5</xdr:col>
      <xdr:colOff>401214</xdr:colOff>
      <xdr:row>22</xdr:row>
      <xdr:rowOff>43898</xdr:rowOff>
    </xdr:from>
    <xdr:to>
      <xdr:col>16</xdr:col>
      <xdr:colOff>280148</xdr:colOff>
      <xdr:row>42</xdr:row>
      <xdr:rowOff>134472</xdr:rowOff>
    </xdr:to>
    <xdr:graphicFrame macro="">
      <xdr:nvGraphicFramePr>
        <xdr:cNvPr id="6" name="Chart 10">
          <a:extLst>
            <a:ext uri="{FF2B5EF4-FFF2-40B4-BE49-F238E27FC236}">
              <a16:creationId xmlns:a16="http://schemas.microsoft.com/office/drawing/2014/main" id="{8B9A2927-EE8F-4461-B7F6-7FC43E945EB4}"/>
            </a:ext>
            <a:ext uri="{147F2762-F138-4A5C-976F-8EAC2B608ADB}">
              <a16:predDERef xmlns:a16="http://schemas.microsoft.com/office/drawing/2014/main" pred="{A0C60A0A-1D4D-9984-10D5-BA3B2A8AA3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503464</xdr:colOff>
      <xdr:row>28</xdr:row>
      <xdr:rowOff>32788</xdr:rowOff>
    </xdr:from>
    <xdr:to>
      <xdr:col>4</xdr:col>
      <xdr:colOff>58077</xdr:colOff>
      <xdr:row>35</xdr:row>
      <xdr:rowOff>23456</xdr:rowOff>
    </xdr:to>
    <xdr:grpSp>
      <xdr:nvGrpSpPr>
        <xdr:cNvPr id="7" name="Group 6">
          <a:extLst>
            <a:ext uri="{FF2B5EF4-FFF2-40B4-BE49-F238E27FC236}">
              <a16:creationId xmlns:a16="http://schemas.microsoft.com/office/drawing/2014/main" id="{ED8FB66C-D808-4142-BA59-A58E068FF35F}"/>
            </a:ext>
          </a:extLst>
        </xdr:cNvPr>
        <xdr:cNvGrpSpPr/>
      </xdr:nvGrpSpPr>
      <xdr:grpSpPr>
        <a:xfrm>
          <a:off x="503464" y="5893464"/>
          <a:ext cx="2333672" cy="1324168"/>
          <a:chOff x="581026" y="4530171"/>
          <a:chExt cx="1975084" cy="1324168"/>
        </a:xfrm>
        <a:solidFill>
          <a:schemeClr val="bg1"/>
        </a:solidFill>
      </xdr:grpSpPr>
      <xdr:sp macro="" textlink="">
        <xdr:nvSpPr>
          <xdr:cNvPr id="8" name="Rectangle: Rounded Corners 7">
            <a:extLst>
              <a:ext uri="{FF2B5EF4-FFF2-40B4-BE49-F238E27FC236}">
                <a16:creationId xmlns:a16="http://schemas.microsoft.com/office/drawing/2014/main" id="{0FB8BC84-6F7E-A498-2F48-250E57213228}"/>
              </a:ext>
            </a:extLst>
          </xdr:cNvPr>
          <xdr:cNvSpPr/>
        </xdr:nvSpPr>
        <xdr:spPr>
          <a:xfrm>
            <a:off x="581026" y="4530171"/>
            <a:ext cx="1948182" cy="1324168"/>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6">
        <xdr:nvSpPr>
          <xdr:cNvPr id="9" name="TextBox 8">
            <a:extLst>
              <a:ext uri="{FF2B5EF4-FFF2-40B4-BE49-F238E27FC236}">
                <a16:creationId xmlns:a16="http://schemas.microsoft.com/office/drawing/2014/main" id="{DC1A61EC-E411-059F-1786-0A44026D5B93}"/>
              </a:ext>
            </a:extLst>
          </xdr:cNvPr>
          <xdr:cNvSpPr txBox="1"/>
        </xdr:nvSpPr>
        <xdr:spPr>
          <a:xfrm>
            <a:off x="602405" y="5315844"/>
            <a:ext cx="1953705" cy="395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C63E9F8-BA4E-405A-96E7-B1AD87EC7279}"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73 tCO₂e</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0" name="TextBox 9">
            <a:extLst>
              <a:ext uri="{FF2B5EF4-FFF2-40B4-BE49-F238E27FC236}">
                <a16:creationId xmlns:a16="http://schemas.microsoft.com/office/drawing/2014/main" id="{5D4159AA-A17C-2989-4225-85074000564A}"/>
              </a:ext>
            </a:extLst>
          </xdr:cNvPr>
          <xdr:cNvSpPr txBox="1"/>
        </xdr:nvSpPr>
        <xdr:spPr>
          <a:xfrm>
            <a:off x="714299" y="4623007"/>
            <a:ext cx="1727704" cy="900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Emissions per 100 students</a:t>
            </a:r>
          </a:p>
        </xdr:txBody>
      </xdr:sp>
    </xdr:grpSp>
    <xdr:clientData/>
  </xdr:twoCellAnchor>
  <xdr:twoCellAnchor>
    <xdr:from>
      <xdr:col>0</xdr:col>
      <xdr:colOff>508226</xdr:colOff>
      <xdr:row>35</xdr:row>
      <xdr:rowOff>157698</xdr:rowOff>
    </xdr:from>
    <xdr:to>
      <xdr:col>4</xdr:col>
      <xdr:colOff>53314</xdr:colOff>
      <xdr:row>43</xdr:row>
      <xdr:rowOff>17037</xdr:rowOff>
    </xdr:to>
    <xdr:grpSp>
      <xdr:nvGrpSpPr>
        <xdr:cNvPr id="11" name="Group 10">
          <a:extLst>
            <a:ext uri="{FF2B5EF4-FFF2-40B4-BE49-F238E27FC236}">
              <a16:creationId xmlns:a16="http://schemas.microsoft.com/office/drawing/2014/main" id="{CD3AC9BE-B656-4030-8CE1-E94EEE266E08}"/>
            </a:ext>
          </a:extLst>
        </xdr:cNvPr>
        <xdr:cNvGrpSpPr/>
      </xdr:nvGrpSpPr>
      <xdr:grpSpPr>
        <a:xfrm>
          <a:off x="508226" y="7351874"/>
          <a:ext cx="2324147" cy="1383339"/>
          <a:chOff x="5836584" y="899832"/>
          <a:chExt cx="2317233" cy="1381126"/>
        </a:xfrm>
        <a:solidFill>
          <a:schemeClr val="bg1"/>
        </a:solidFill>
      </xdr:grpSpPr>
      <xdr:sp macro="" textlink="">
        <xdr:nvSpPr>
          <xdr:cNvPr id="12" name="Rectangle: Rounded Corners 11">
            <a:extLst>
              <a:ext uri="{FF2B5EF4-FFF2-40B4-BE49-F238E27FC236}">
                <a16:creationId xmlns:a16="http://schemas.microsoft.com/office/drawing/2014/main" id="{EC159644-9C49-B331-CE3A-21893B951802}"/>
              </a:ext>
            </a:extLst>
          </xdr:cNvPr>
          <xdr:cNvSpPr/>
        </xdr:nvSpPr>
        <xdr:spPr>
          <a:xfrm>
            <a:off x="5836584" y="899832"/>
            <a:ext cx="2296646" cy="1381126"/>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8">
        <xdr:nvSpPr>
          <xdr:cNvPr id="13" name="TextBox 12">
            <a:extLst>
              <a:ext uri="{FF2B5EF4-FFF2-40B4-BE49-F238E27FC236}">
                <a16:creationId xmlns:a16="http://schemas.microsoft.com/office/drawing/2014/main" id="{F5C6DE51-D001-8A0A-57AF-99E0B36118F3}"/>
              </a:ext>
            </a:extLst>
          </xdr:cNvPr>
          <xdr:cNvSpPr txBox="1"/>
        </xdr:nvSpPr>
        <xdr:spPr>
          <a:xfrm>
            <a:off x="5850661" y="1686769"/>
            <a:ext cx="2303156" cy="499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B6DF55BB-273B-491D-9899-3C9071169043}"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A8">
        <xdr:nvSpPr>
          <xdr:cNvPr id="14" name="TextBox 13">
            <a:extLst>
              <a:ext uri="{FF2B5EF4-FFF2-40B4-BE49-F238E27FC236}">
                <a16:creationId xmlns:a16="http://schemas.microsoft.com/office/drawing/2014/main" id="{E0DC9D17-DA58-9E5A-839B-0E996699976E}"/>
              </a:ext>
            </a:extLst>
          </xdr:cNvPr>
          <xdr:cNvSpPr txBox="1"/>
        </xdr:nvSpPr>
        <xdr:spPr>
          <a:xfrm>
            <a:off x="6174342" y="1025201"/>
            <a:ext cx="1695501" cy="750680"/>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61C54A67-8D5D-4291-88EE-A4E601079A47}" type="TxLink">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Emissions per 1000m²</a:t>
            </a:fld>
            <a:endPar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15</xdr:col>
      <xdr:colOff>168086</xdr:colOff>
      <xdr:row>21</xdr:row>
      <xdr:rowOff>174204</xdr:rowOff>
    </xdr:from>
    <xdr:to>
      <xdr:col>22</xdr:col>
      <xdr:colOff>593910</xdr:colOff>
      <xdr:row>43</xdr:row>
      <xdr:rowOff>145677</xdr:rowOff>
    </xdr:to>
    <xdr:graphicFrame macro="">
      <xdr:nvGraphicFramePr>
        <xdr:cNvPr id="15" name="Chart 14">
          <a:extLst>
            <a:ext uri="{FF2B5EF4-FFF2-40B4-BE49-F238E27FC236}">
              <a16:creationId xmlns:a16="http://schemas.microsoft.com/office/drawing/2014/main" id="{1AE87212-3A07-4F5D-8F9A-1ABB7E295B64}"/>
            </a:ext>
            <a:ext uri="{147F2762-F138-4A5C-976F-8EAC2B608ADB}">
              <a16:predDERef xmlns:a16="http://schemas.microsoft.com/office/drawing/2014/main" pred="{2E33C214-E32A-4FEC-9060-924A1F371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3</xdr:row>
      <xdr:rowOff>60512</xdr:rowOff>
    </xdr:from>
    <xdr:to>
      <xdr:col>14</xdr:col>
      <xdr:colOff>134471</xdr:colOff>
      <xdr:row>23</xdr:row>
      <xdr:rowOff>41462</xdr:rowOff>
    </xdr:to>
    <xdr:graphicFrame macro="">
      <xdr:nvGraphicFramePr>
        <xdr:cNvPr id="16" name="Chart 15">
          <a:extLst>
            <a:ext uri="{FF2B5EF4-FFF2-40B4-BE49-F238E27FC236}">
              <a16:creationId xmlns:a16="http://schemas.microsoft.com/office/drawing/2014/main" id="{12BCCFC5-89DE-4205-9BB5-8CE19A27B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513221</xdr:colOff>
      <xdr:row>20</xdr:row>
      <xdr:rowOff>143021</xdr:rowOff>
    </xdr:from>
    <xdr:to>
      <xdr:col>4</xdr:col>
      <xdr:colOff>48319</xdr:colOff>
      <xdr:row>27</xdr:row>
      <xdr:rowOff>89045</xdr:rowOff>
    </xdr:to>
    <xdr:grpSp>
      <xdr:nvGrpSpPr>
        <xdr:cNvPr id="17" name="Group 16">
          <a:extLst>
            <a:ext uri="{FF2B5EF4-FFF2-40B4-BE49-F238E27FC236}">
              <a16:creationId xmlns:a16="http://schemas.microsoft.com/office/drawing/2014/main" id="{7EA419E9-D2F2-43DA-A23E-F681B0148A15}"/>
            </a:ext>
          </a:extLst>
        </xdr:cNvPr>
        <xdr:cNvGrpSpPr/>
      </xdr:nvGrpSpPr>
      <xdr:grpSpPr>
        <a:xfrm>
          <a:off x="513221" y="4479697"/>
          <a:ext cx="2314157" cy="1279524"/>
          <a:chOff x="5827831" y="899832"/>
          <a:chExt cx="2305401" cy="1381126"/>
        </a:xfrm>
        <a:solidFill>
          <a:schemeClr val="bg1"/>
        </a:solidFill>
      </xdr:grpSpPr>
      <xdr:sp macro="" textlink="">
        <xdr:nvSpPr>
          <xdr:cNvPr id="18" name="Rectangle: Rounded Corners 17">
            <a:extLst>
              <a:ext uri="{FF2B5EF4-FFF2-40B4-BE49-F238E27FC236}">
                <a16:creationId xmlns:a16="http://schemas.microsoft.com/office/drawing/2014/main" id="{CA84832E-3276-7A25-8C99-88BBA39C4B7A}"/>
              </a:ext>
            </a:extLst>
          </xdr:cNvPr>
          <xdr:cNvSpPr/>
        </xdr:nvSpPr>
        <xdr:spPr>
          <a:xfrm>
            <a:off x="5836584" y="899832"/>
            <a:ext cx="2296646" cy="1381126"/>
          </a:xfrm>
          <a:prstGeom prst="roundRect">
            <a:avLst/>
          </a:prstGeom>
          <a:grp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dashboard formulas'!B4">
        <xdr:nvSpPr>
          <xdr:cNvPr id="19" name="TextBox 18">
            <a:extLst>
              <a:ext uri="{FF2B5EF4-FFF2-40B4-BE49-F238E27FC236}">
                <a16:creationId xmlns:a16="http://schemas.microsoft.com/office/drawing/2014/main" id="{5A24CCB7-782A-B87C-C2D8-D4B54CF06DED}"/>
              </a:ext>
            </a:extLst>
          </xdr:cNvPr>
          <xdr:cNvSpPr txBox="1"/>
        </xdr:nvSpPr>
        <xdr:spPr>
          <a:xfrm>
            <a:off x="5827831" y="1600073"/>
            <a:ext cx="2303157" cy="41234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967004A1-9DAF-4346-95E4-5EFDE521FEA7}" type="TxLink">
              <a:rPr lang="en-US" sz="18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algn="ctr"/>
              <a:t>1,010,667 kWh</a:t>
            </a:fld>
            <a:endParaRPr lang="en-US"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20" name="TextBox 19">
            <a:extLst>
              <a:ext uri="{FF2B5EF4-FFF2-40B4-BE49-F238E27FC236}">
                <a16:creationId xmlns:a16="http://schemas.microsoft.com/office/drawing/2014/main" id="{7B20E703-43FB-5C9A-BA49-C23FB628CE54}"/>
              </a:ext>
            </a:extLst>
          </xdr:cNvPr>
          <xdr:cNvSpPr txBox="1"/>
        </xdr:nvSpPr>
        <xdr:spPr>
          <a:xfrm>
            <a:off x="5874804" y="1093429"/>
            <a:ext cx="2258428" cy="53733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Electricity used</a:t>
            </a:r>
          </a:p>
        </xdr:txBody>
      </xdr:sp>
    </xdr:grpSp>
    <xdr:clientData/>
  </xdr:twoCellAnchor>
  <xdr:twoCellAnchor>
    <xdr:from>
      <xdr:col>15</xdr:col>
      <xdr:colOff>78921</xdr:colOff>
      <xdr:row>3</xdr:row>
      <xdr:rowOff>39460</xdr:rowOff>
    </xdr:from>
    <xdr:to>
      <xdr:col>22</xdr:col>
      <xdr:colOff>514029</xdr:colOff>
      <xdr:row>23</xdr:row>
      <xdr:rowOff>1989</xdr:rowOff>
    </xdr:to>
    <xdr:graphicFrame macro="">
      <xdr:nvGraphicFramePr>
        <xdr:cNvPr id="21" name="Chart 20">
          <a:extLst>
            <a:ext uri="{FF2B5EF4-FFF2-40B4-BE49-F238E27FC236}">
              <a16:creationId xmlns:a16="http://schemas.microsoft.com/office/drawing/2014/main" id="{EBDDAF86-D656-4D1E-8C52-888E484E62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317333</xdr:colOff>
      <xdr:row>0</xdr:row>
      <xdr:rowOff>120464</xdr:rowOff>
    </xdr:from>
    <xdr:to>
      <xdr:col>22</xdr:col>
      <xdr:colOff>515471</xdr:colOff>
      <xdr:row>3</xdr:row>
      <xdr:rowOff>1</xdr:rowOff>
    </xdr:to>
    <xdr:grpSp>
      <xdr:nvGrpSpPr>
        <xdr:cNvPr id="22" name="Group 21">
          <a:extLst>
            <a:ext uri="{FF2B5EF4-FFF2-40B4-BE49-F238E27FC236}">
              <a16:creationId xmlns:a16="http://schemas.microsoft.com/office/drawing/2014/main" id="{7AF05F80-24E8-479C-A01D-7119B57579B7}"/>
            </a:ext>
          </a:extLst>
        </xdr:cNvPr>
        <xdr:cNvGrpSpPr/>
      </xdr:nvGrpSpPr>
      <xdr:grpSpPr>
        <a:xfrm>
          <a:off x="12823098" y="120464"/>
          <a:ext cx="2977197" cy="977713"/>
          <a:chOff x="4899978" y="142875"/>
          <a:chExt cx="2618608" cy="882273"/>
        </a:xfrm>
      </xdr:grpSpPr>
      <xdr:sp macro="" textlink="">
        <xdr:nvSpPr>
          <xdr:cNvPr id="23" name="Rectangle: Rounded Corners 22">
            <a:extLst>
              <a:ext uri="{FF2B5EF4-FFF2-40B4-BE49-F238E27FC236}">
                <a16:creationId xmlns:a16="http://schemas.microsoft.com/office/drawing/2014/main" id="{347C422B-48F9-B623-9E7D-0E7B8B1F5908}"/>
              </a:ext>
            </a:extLst>
          </xdr:cNvPr>
          <xdr:cNvSpPr/>
        </xdr:nvSpPr>
        <xdr:spPr>
          <a:xfrm>
            <a:off x="4899978" y="142875"/>
            <a:ext cx="2571306" cy="823277"/>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24" name="TextBox 23">
            <a:extLst>
              <a:ext uri="{FF2B5EF4-FFF2-40B4-BE49-F238E27FC236}">
                <a16:creationId xmlns:a16="http://schemas.microsoft.com/office/drawing/2014/main" id="{1743BBF4-9C88-8F3F-EBC4-69927BC77A30}"/>
              </a:ext>
            </a:extLst>
          </xdr:cNvPr>
          <xdr:cNvSpPr txBox="1"/>
        </xdr:nvSpPr>
        <xdr:spPr>
          <a:xfrm>
            <a:off x="4926690" y="144649"/>
            <a:ext cx="2591896" cy="88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xdr:col>
      <xdr:colOff>145676</xdr:colOff>
      <xdr:row>3</xdr:row>
      <xdr:rowOff>179295</xdr:rowOff>
    </xdr:from>
    <xdr:to>
      <xdr:col>3</xdr:col>
      <xdr:colOff>347382</xdr:colOff>
      <xdr:row>11</xdr:row>
      <xdr:rowOff>168089</xdr:rowOff>
    </xdr:to>
    <xdr:sp macro="" textlink="" fLocksText="0">
      <xdr:nvSpPr>
        <xdr:cNvPr id="25" name="TextBox 24">
          <a:extLst>
            <a:ext uri="{FF2B5EF4-FFF2-40B4-BE49-F238E27FC236}">
              <a16:creationId xmlns:a16="http://schemas.microsoft.com/office/drawing/2014/main" id="{2ACEAD92-9285-4679-8505-F41D7D97D7CB}"/>
            </a:ext>
          </a:extLst>
        </xdr:cNvPr>
        <xdr:cNvSpPr txBox="1"/>
      </xdr:nvSpPr>
      <xdr:spPr>
        <a:xfrm>
          <a:off x="755276" y="1284195"/>
          <a:ext cx="1420906" cy="1512794"/>
        </a:xfrm>
        <a:prstGeom prst="flowChartOffpageConnector">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800" i="1">
              <a:latin typeface="Calibri" panose="020F0502020204030204" pitchFamily="34" charset="0"/>
              <a:ea typeface="Calibri" panose="020F0502020204030204" pitchFamily="34" charset="0"/>
              <a:cs typeface="Calibri" panose="020F0502020204030204" pitchFamily="34" charset="0"/>
            </a:rPr>
            <a:t>Delete and replace with </a:t>
          </a:r>
          <a:r>
            <a:rPr lang="en-GB" sz="1800" i="1" baseline="0">
              <a:latin typeface="Calibri" panose="020F0502020204030204" pitchFamily="34" charset="0"/>
              <a:ea typeface="Calibri" panose="020F0502020204030204" pitchFamily="34" charset="0"/>
              <a:cs typeface="Calibri" panose="020F0502020204030204" pitchFamily="34" charset="0"/>
            </a:rPr>
            <a:t>College crest </a:t>
          </a:r>
          <a:endParaRPr lang="en-GB" sz="1800" i="1">
            <a:latin typeface="Calibri" panose="020F0502020204030204" pitchFamily="34" charset="0"/>
            <a:ea typeface="Calibri" panose="020F0502020204030204" pitchFamily="34" charset="0"/>
            <a:cs typeface="Calibri" panose="020F0502020204030204" pitchFamily="34" charset="0"/>
          </a:endParaRPr>
        </a:p>
      </xdr:txBody>
    </xdr:sp>
    <xdr:clientData fLocksWithSheet="0"/>
  </xdr:twoCellAnchor>
  <xdr:twoCellAnchor>
    <xdr:from>
      <xdr:col>15</xdr:col>
      <xdr:colOff>582706</xdr:colOff>
      <xdr:row>21</xdr:row>
      <xdr:rowOff>22413</xdr:rowOff>
    </xdr:from>
    <xdr:to>
      <xdr:col>23</xdr:col>
      <xdr:colOff>112059</xdr:colOff>
      <xdr:row>44</xdr:row>
      <xdr:rowOff>179295</xdr:rowOff>
    </xdr:to>
    <xdr:graphicFrame macro="">
      <xdr:nvGraphicFramePr>
        <xdr:cNvPr id="26" name="Chart 25">
          <a:extLst>
            <a:ext uri="{FF2B5EF4-FFF2-40B4-BE49-F238E27FC236}">
              <a16:creationId xmlns:a16="http://schemas.microsoft.com/office/drawing/2014/main" id="{244774E9-9000-4A8B-9FEE-DC7F7659480A}"/>
            </a:ext>
            <a:ext uri="{147F2762-F138-4A5C-976F-8EAC2B608ADB}">
              <a16:predDERef xmlns:a16="http://schemas.microsoft.com/office/drawing/2014/main" pred="{2E33C214-E32A-4FEC-9060-924A1F371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145676</xdr:colOff>
      <xdr:row>15</xdr:row>
      <xdr:rowOff>123264</xdr:rowOff>
    </xdr:from>
    <xdr:to>
      <xdr:col>12</xdr:col>
      <xdr:colOff>56029</xdr:colOff>
      <xdr:row>34</xdr:row>
      <xdr:rowOff>56030</xdr:rowOff>
    </xdr:to>
    <xdr:graphicFrame macro="">
      <xdr:nvGraphicFramePr>
        <xdr:cNvPr id="2" name="Chart 1">
          <a:extLst>
            <a:ext uri="{FF2B5EF4-FFF2-40B4-BE49-F238E27FC236}">
              <a16:creationId xmlns:a16="http://schemas.microsoft.com/office/drawing/2014/main" id="{AFE9366D-7D6B-49A3-962D-AE5D49BB1B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212912</xdr:colOff>
      <xdr:row>4</xdr:row>
      <xdr:rowOff>0</xdr:rowOff>
    </xdr:from>
    <xdr:to>
      <xdr:col>3</xdr:col>
      <xdr:colOff>608134</xdr:colOff>
      <xdr:row>24</xdr:row>
      <xdr:rowOff>131885</xdr:rowOff>
    </xdr:to>
    <xdr:sp macro="" textlink="">
      <xdr:nvSpPr>
        <xdr:cNvPr id="3" name="TextBox 2">
          <a:extLst>
            <a:ext uri="{FF2B5EF4-FFF2-40B4-BE49-F238E27FC236}">
              <a16:creationId xmlns:a16="http://schemas.microsoft.com/office/drawing/2014/main" id="{B41A1A07-9440-4084-AD29-BF5F8B27AB7B}"/>
            </a:ext>
          </a:extLst>
        </xdr:cNvPr>
        <xdr:cNvSpPr txBox="1"/>
      </xdr:nvSpPr>
      <xdr:spPr>
        <a:xfrm>
          <a:off x="212912" y="1295400"/>
          <a:ext cx="2224022" cy="377043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GHG Emissions Progress</a:t>
          </a:r>
        </a:p>
        <a:p>
          <a:endParaRPr lang="en-GB"/>
        </a:p>
        <a:p>
          <a:r>
            <a:rPr lang="en-GB"/>
            <a:t>The chart updates automatically with the current year's data. To add previous years' data:</a:t>
          </a:r>
        </a:p>
        <a:p>
          <a:endParaRPr lang="en-GB"/>
        </a:p>
        <a:p>
          <a:r>
            <a:rPr lang="en-GB" b="1"/>
            <a:t>Add Columns:</a:t>
          </a:r>
          <a:r>
            <a:rPr lang="en-GB"/>
            <a:t> Right-click the column headers and select </a:t>
          </a:r>
          <a:r>
            <a:rPr lang="en-GB" b="1"/>
            <a:t>Insert</a:t>
          </a:r>
          <a:r>
            <a:rPr lang="en-GB"/>
            <a:t> to add columns for your past data.</a:t>
          </a:r>
        </a:p>
        <a:p>
          <a:endParaRPr lang="en-GB"/>
        </a:p>
        <a:p>
          <a:r>
            <a:rPr lang="en-GB" b="1"/>
            <a:t>Edit Dates:</a:t>
          </a:r>
          <a:r>
            <a:rPr lang="en-GB"/>
            <a:t> Change the new column names to the correct years. This will update the chart.</a:t>
          </a:r>
        </a:p>
        <a:p>
          <a:endParaRPr lang="en-GB"/>
        </a:p>
        <a:p>
          <a:r>
            <a:rPr lang="en-GB" b="1"/>
            <a:t>Input Data:</a:t>
          </a:r>
          <a:r>
            <a:rPr lang="en-GB"/>
            <a:t> Enter the emissions figures for each year</a:t>
          </a:r>
          <a:r>
            <a:rPr lang="en-GB" baseline="0"/>
            <a:t> you have data for.</a:t>
          </a:r>
          <a:endParaRPr lang="en-GB"/>
        </a:p>
        <a:p>
          <a:endParaRPr lang="en-GB"/>
        </a:p>
        <a:p>
          <a:r>
            <a:rPr lang="en-GB" b="1"/>
            <a:t>Baseline Year:</a:t>
          </a:r>
          <a:r>
            <a:rPr lang="en-GB"/>
            <a:t> If you have a baseline, make sure it is in the first column.</a:t>
          </a:r>
        </a:p>
      </xdr:txBody>
    </xdr:sp>
    <xdr:clientData/>
  </xdr:twoCellAnchor>
  <xdr:twoCellAnchor>
    <xdr:from>
      <xdr:col>9</xdr:col>
      <xdr:colOff>280148</xdr:colOff>
      <xdr:row>0</xdr:row>
      <xdr:rowOff>112059</xdr:rowOff>
    </xdr:from>
    <xdr:to>
      <xdr:col>12</xdr:col>
      <xdr:colOff>605117</xdr:colOff>
      <xdr:row>2</xdr:row>
      <xdr:rowOff>414618</xdr:rowOff>
    </xdr:to>
    <xdr:grpSp>
      <xdr:nvGrpSpPr>
        <xdr:cNvPr id="4" name="Group 3">
          <a:extLst>
            <a:ext uri="{FF2B5EF4-FFF2-40B4-BE49-F238E27FC236}">
              <a16:creationId xmlns:a16="http://schemas.microsoft.com/office/drawing/2014/main" id="{7076B194-C2F0-4999-81AF-77F3D9B1CE57}"/>
            </a:ext>
          </a:extLst>
        </xdr:cNvPr>
        <xdr:cNvGrpSpPr/>
      </xdr:nvGrpSpPr>
      <xdr:grpSpPr>
        <a:xfrm>
          <a:off x="9588372" y="112059"/>
          <a:ext cx="3668573" cy="979162"/>
          <a:chOff x="4528838" y="208577"/>
          <a:chExt cx="2989748" cy="816571"/>
        </a:xfrm>
      </xdr:grpSpPr>
      <xdr:sp macro="" textlink="">
        <xdr:nvSpPr>
          <xdr:cNvPr id="5" name="Rectangle: Rounded Corners 4">
            <a:extLst>
              <a:ext uri="{FF2B5EF4-FFF2-40B4-BE49-F238E27FC236}">
                <a16:creationId xmlns:a16="http://schemas.microsoft.com/office/drawing/2014/main" id="{B79F1F64-7D5A-DD49-48BF-CA78563E82F4}"/>
              </a:ext>
            </a:extLst>
          </xdr:cNvPr>
          <xdr:cNvSpPr/>
        </xdr:nvSpPr>
        <xdr:spPr>
          <a:xfrm>
            <a:off x="4528838" y="208577"/>
            <a:ext cx="2942447" cy="694554"/>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6" name="TextBox 5">
            <a:extLst>
              <a:ext uri="{FF2B5EF4-FFF2-40B4-BE49-F238E27FC236}">
                <a16:creationId xmlns:a16="http://schemas.microsoft.com/office/drawing/2014/main" id="{080956D0-6B4A-428B-5454-94AB6E4F1557}"/>
              </a:ext>
            </a:extLst>
          </xdr:cNvPr>
          <xdr:cNvSpPr txBox="1"/>
        </xdr:nvSpPr>
        <xdr:spPr>
          <a:xfrm>
            <a:off x="4559764" y="227349"/>
            <a:ext cx="2958822" cy="79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twoCellAnchor>
    <xdr:from>
      <xdr:col>13</xdr:col>
      <xdr:colOff>0</xdr:colOff>
      <xdr:row>0</xdr:row>
      <xdr:rowOff>120464</xdr:rowOff>
    </xdr:from>
    <xdr:to>
      <xdr:col>13</xdr:col>
      <xdr:colOff>0</xdr:colOff>
      <xdr:row>3</xdr:row>
      <xdr:rowOff>1</xdr:rowOff>
    </xdr:to>
    <xdr:grpSp>
      <xdr:nvGrpSpPr>
        <xdr:cNvPr id="7" name="Group 6">
          <a:extLst>
            <a:ext uri="{FF2B5EF4-FFF2-40B4-BE49-F238E27FC236}">
              <a16:creationId xmlns:a16="http://schemas.microsoft.com/office/drawing/2014/main" id="{7CB42FF9-EDAC-49BE-8CA0-2B90EA962EEF}"/>
            </a:ext>
          </a:extLst>
        </xdr:cNvPr>
        <xdr:cNvGrpSpPr/>
      </xdr:nvGrpSpPr>
      <xdr:grpSpPr>
        <a:xfrm>
          <a:off x="13348138" y="120464"/>
          <a:ext cx="0" cy="983123"/>
          <a:chOff x="4899978" y="142875"/>
          <a:chExt cx="2618608" cy="882273"/>
        </a:xfrm>
      </xdr:grpSpPr>
      <xdr:sp macro="" textlink="">
        <xdr:nvSpPr>
          <xdr:cNvPr id="8" name="Rectangle: Rounded Corners 7">
            <a:extLst>
              <a:ext uri="{FF2B5EF4-FFF2-40B4-BE49-F238E27FC236}">
                <a16:creationId xmlns:a16="http://schemas.microsoft.com/office/drawing/2014/main" id="{F8494B40-DEBB-88A1-BE1C-A09D22A12BCF}"/>
              </a:ext>
            </a:extLst>
          </xdr:cNvPr>
          <xdr:cNvSpPr/>
        </xdr:nvSpPr>
        <xdr:spPr>
          <a:xfrm>
            <a:off x="4899978" y="142875"/>
            <a:ext cx="2571306" cy="823277"/>
          </a:xfrm>
          <a:prstGeom prst="roundRect">
            <a:avLst/>
          </a:prstGeom>
          <a:solidFill>
            <a:schemeClr val="accent4">
              <a:lumMod val="20000"/>
              <a:lumOff val="80000"/>
            </a:schemeClr>
          </a:solidFill>
          <a:ln>
            <a:no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n-GB" sz="1800">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9" name="TextBox 8">
            <a:extLst>
              <a:ext uri="{FF2B5EF4-FFF2-40B4-BE49-F238E27FC236}">
                <a16:creationId xmlns:a16="http://schemas.microsoft.com/office/drawing/2014/main" id="{FA0A6DCF-C4F4-0698-A123-D01EDE5753DF}"/>
              </a:ext>
            </a:extLst>
          </xdr:cNvPr>
          <xdr:cNvSpPr txBox="1"/>
        </xdr:nvSpPr>
        <xdr:spPr>
          <a:xfrm>
            <a:off x="4926690" y="144649"/>
            <a:ext cx="2591896" cy="88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*Please note this summary does </a:t>
            </a:r>
            <a:r>
              <a:rPr lang="en-US" sz="1400" b="1" i="0" u="none" strike="noStrike" baseline="0">
                <a:solidFill>
                  <a:srgbClr val="000000"/>
                </a:solidFill>
                <a:latin typeface="Calibri" panose="020F0502020204030204" pitchFamily="34" charset="0"/>
                <a:ea typeface="Calibri" panose="020F0502020204030204" pitchFamily="34" charset="0"/>
                <a:cs typeface="Calibri" panose="020F0502020204030204" pitchFamily="34" charset="0"/>
              </a:rPr>
              <a:t>not currently include all Scope 3 emissions. More categories will be added in future.</a:t>
            </a:r>
            <a:endParaRPr lang="en-US" sz="1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Juliet Tye" id="{46DEF102-4A07-4E9D-B325-53ACFEAF2415}" userId="S::exet6199@ox.ac.uk::965fdb90-5ba0-4cac-993d-9b0cddeb3fd6" providerId="AD"/>
  <person displayName="Ellen MacDonald" id="{20166228-4FEC-48DC-BB38-883C5B51BA6F}" userId="S::sant6337@ox.ac.uk::020d3ab4-1aa1-4ada-b73c-f4e87a2c839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F8260DC-AD77-4DC2-9532-C7B0A0589B74}" name="Table2" displayName="Table2" ref="G6:K9" totalsRowShown="0" headerRowDxfId="27" dataDxfId="25" headerRowBorderDxfId="26" tableBorderDxfId="24" totalsRowBorderDxfId="23">
  <autoFilter ref="G6:K9" xr:uid="{5F8260DC-AD77-4DC2-9532-C7B0A0589B74}"/>
  <tableColumns count="5">
    <tableColumn id="1" xr3:uid="{812DAA66-BF36-4E06-88D8-F016C021BDBD}" name="Emissions" dataDxfId="22">
      <calculatedColumnFormula>'Summary tables'!E8</calculatedColumnFormula>
    </tableColumn>
    <tableColumn id="10" xr3:uid="{6CF0228A-0E9E-424B-B938-F2C92266C262}" name="Enter Date" dataDxfId="21"/>
    <tableColumn id="7" xr3:uid="{EAAD7C98-27C7-4700-BB15-CDC775063F40}" name="2023/24" dataDxfId="20"/>
    <tableColumn id="2" xr3:uid="{21B8B930-D70C-41A4-AC4E-93DB6B89545B}" name="2024/25" dataDxfId="19">
      <calculatedColumnFormula>'Summary tables'!F8</calculatedColumnFormula>
    </tableColumn>
    <tableColumn id="12" xr3:uid="{D4163458-ED4C-46A2-84B5-78C7CC494AD2}" name="2025/26" dataDxfId="1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9A79A4D-8020-4203-BBA4-3DDBB98D687C}" name="Table24" displayName="Table24" ref="G6:K10" totalsRowShown="0" headerRowDxfId="17" dataDxfId="15" headerRowBorderDxfId="16" tableBorderDxfId="14" totalsRowBorderDxfId="13">
  <autoFilter ref="G6:K10" xr:uid="{5F8260DC-AD77-4DC2-9532-C7B0A0589B74}"/>
  <tableColumns count="5">
    <tableColumn id="1" xr3:uid="{AE650BAF-CC9A-4CB3-924C-8ED146CA6318}" name="Emissions" dataDxfId="12">
      <calculatedColumnFormula>'Summary tables'!E8</calculatedColumnFormula>
    </tableColumn>
    <tableColumn id="10" xr3:uid="{6484146F-6E2E-4164-98E4-D9FB93AEF4DC}" name="Enter Date" dataDxfId="11"/>
    <tableColumn id="7" xr3:uid="{E1790890-8E36-4D9E-95BD-78DD68611793}" name="2023/24" dataDxfId="10"/>
    <tableColumn id="2" xr3:uid="{8900728D-77A7-4425-AC9C-BF4D5DCFB9A3}" name="2024/25" dataDxfId="9">
      <calculatedColumnFormula>'Summary tables'!F8</calculatedColumnFormula>
    </tableColumn>
    <tableColumn id="12" xr3:uid="{DA8A396C-EF8C-4313-A033-3CF7AB894FC9}" name="2025/26" dataDxfId="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62BAF6-021C-41F5-B98F-A227E21FDEFF}" name="Table1" displayName="Table1" ref="B2:B15" totalsRowShown="0" headerRowCellStyle="Normal 2" dataCellStyle="Normal 2">
  <autoFilter ref="B2:B15" xr:uid="{C562BAF6-021C-41F5-B98F-A227E21FDEFF}"/>
  <tableColumns count="1">
    <tableColumn id="1" xr3:uid="{1F137191-0199-480D-8E7E-D2E505586669}" name="Reporting Year"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8" dT="2025-08-22T15:20:09.15" personId="{46DEF102-4A07-4E9D-B325-53ACFEAF2415}" id="{3FA96308-3EC2-4120-9410-D4642AC6EC2A}">
    <text>On the EDF invoice this will show as Clean Renewable 100%</text>
  </threadedComment>
  <threadedComment ref="C9" dT="2025-08-22T15:20:53.79" personId="{46DEF102-4A07-4E9D-B325-53ACFEAF2415}" id="{B5E925C8-4FAE-47A6-B43D-781E7EE07278}">
    <text>On the EDF invoice this will show as Zero Carbon for Business 100%</text>
  </threadedComment>
  <threadedComment ref="C10" dT="2025-08-22T15:21:37.30" personId="{46DEF102-4A07-4E9D-B325-53ACFEAF2415}" id="{22C23853-B68E-4F0A-AD21-95D9452CBDA3}">
    <text>On the EDF invoice this will show as Standard 100%</text>
  </threadedComment>
</ThreadedComments>
</file>

<file path=xl/threadedComments/threadedComment2.xml><?xml version="1.0" encoding="utf-8"?>
<ThreadedComments xmlns="http://schemas.microsoft.com/office/spreadsheetml/2018/threadedcomments" xmlns:x="http://schemas.openxmlformats.org/spreadsheetml/2006/main">
  <threadedComment ref="C17" dT="2025-09-15T14:27:25.11" personId="{46DEF102-4A07-4E9D-B325-53ACFEAF2415}" id="{2962D906-ECFA-42BA-AD33-287114E1E968}">
    <text xml:space="preserve">Separate out more into General, Recycling Other </text>
  </threadedComment>
</ThreadedComments>
</file>

<file path=xl/threadedComments/threadedComment3.xml><?xml version="1.0" encoding="utf-8"?>
<ThreadedComments xmlns="http://schemas.microsoft.com/office/spreadsheetml/2018/threadedcomments" xmlns:x="http://schemas.openxmlformats.org/spreadsheetml/2006/main">
  <threadedComment ref="J74" dT="2025-08-12T13:20:46.48" personId="{20166228-4FEC-48DC-BB38-883C5B51BA6F}" id="{DB5A8203-62E0-44AF-9521-CE1E457233B2}">
    <text>Find out from ODS and select</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www.gov.uk/government/collections/government-conversion-factors-for-company-reporting" TargetMode="Externa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hyperlink" Target="https://en.wikipedia.org/wiki/Reuben_College,_Oxford"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0C33A-8A32-4B94-A374-340AF5D1D90B}">
  <sheetPr>
    <pageSetUpPr autoPageBreaks="0"/>
  </sheetPr>
  <dimension ref="A1:XFC56"/>
  <sheetViews>
    <sheetView showGridLines="0" topLeftCell="A10" zoomScaleNormal="100" workbookViewId="0">
      <selection activeCell="C23" sqref="C23"/>
    </sheetView>
  </sheetViews>
  <sheetFormatPr defaultColWidth="0" defaultRowHeight="0" customHeight="1" zeroHeight="1"/>
  <cols>
    <col min="1" max="1" width="9.75" customWidth="1"/>
    <col min="2" max="2" width="28.625" bestFit="1" customWidth="1"/>
    <col min="3" max="3" width="38.75" bestFit="1" customWidth="1"/>
    <col min="4" max="16" width="9.75" customWidth="1"/>
    <col min="17" max="16383" width="9.75" hidden="1"/>
    <col min="16384" max="16384" width="1.375" customWidth="1"/>
  </cols>
  <sheetData>
    <row r="1" spans="1:16" s="234" customFormat="1" ht="39.75" customHeight="1">
      <c r="A1" s="216"/>
      <c r="B1" s="300" t="s">
        <v>0</v>
      </c>
      <c r="C1" s="216"/>
      <c r="D1" s="216"/>
      <c r="E1" s="216"/>
      <c r="F1" s="216"/>
      <c r="G1" s="216"/>
      <c r="H1" s="216"/>
      <c r="I1" s="216"/>
      <c r="J1" s="216"/>
      <c r="K1" s="216"/>
      <c r="L1" s="216"/>
      <c r="M1" s="216"/>
      <c r="N1" s="216"/>
      <c r="O1" s="216"/>
      <c r="P1" s="216"/>
    </row>
    <row r="2" spans="1:16" s="234" customFormat="1" ht="14.25" customHeight="1">
      <c r="A2" s="216"/>
      <c r="B2" s="279" t="str">
        <f>'Start here'!$C$13</f>
        <v>2024-25</v>
      </c>
      <c r="C2" s="216"/>
      <c r="D2" s="216"/>
      <c r="E2" s="216"/>
      <c r="F2" s="216"/>
      <c r="G2" s="216"/>
      <c r="H2" s="216"/>
      <c r="I2" s="216"/>
      <c r="J2" s="216"/>
      <c r="K2" s="216"/>
      <c r="L2" s="216"/>
      <c r="M2" s="216"/>
      <c r="N2" s="216"/>
      <c r="O2" s="216"/>
      <c r="P2" s="216"/>
    </row>
    <row r="3" spans="1:16" s="234" customFormat="1" ht="18.75">
      <c r="A3" s="216"/>
      <c r="B3" s="279" t="str">
        <f>IF('Start here'!$C$19 = "Please Select", "", 'Start here'!$C$19)</f>
        <v>Reuben College</v>
      </c>
      <c r="C3" s="216"/>
      <c r="D3" s="216"/>
      <c r="E3" s="216"/>
      <c r="F3" s="216"/>
      <c r="G3" s="216"/>
      <c r="H3" s="216"/>
      <c r="I3" s="216"/>
      <c r="J3" s="216"/>
      <c r="K3" s="216"/>
      <c r="L3" s="216"/>
      <c r="M3" s="216"/>
      <c r="N3" s="216"/>
      <c r="O3" s="216"/>
      <c r="P3" s="216"/>
    </row>
    <row r="4" spans="1:16" ht="15" thickBot="1"/>
    <row r="5" spans="1:16" ht="14.25">
      <c r="B5" s="201"/>
      <c r="C5" s="201"/>
    </row>
    <row r="6" spans="1:16" s="202" customFormat="1" ht="15">
      <c r="B6" s="203" t="s">
        <v>1</v>
      </c>
      <c r="C6" s="204" t="s">
        <v>2</v>
      </c>
      <c r="F6"/>
      <c r="G6"/>
      <c r="H6"/>
    </row>
    <row r="7" spans="1:16" s="202" customFormat="1" ht="15">
      <c r="C7" s="205" t="s">
        <v>3</v>
      </c>
      <c r="F7"/>
      <c r="G7"/>
      <c r="H7"/>
    </row>
    <row r="8" spans="1:16" s="202" customFormat="1" ht="15">
      <c r="C8" s="206" t="s">
        <v>4</v>
      </c>
      <c r="F8"/>
      <c r="G8"/>
      <c r="H8"/>
    </row>
    <row r="9" spans="1:16" s="202" customFormat="1" ht="14.25">
      <c r="C9" s="207" t="s">
        <v>5</v>
      </c>
      <c r="F9"/>
      <c r="G9"/>
      <c r="H9"/>
    </row>
    <row r="10" spans="1:16" s="202" customFormat="1" ht="15">
      <c r="C10" s="208" t="s">
        <v>6</v>
      </c>
      <c r="F10"/>
      <c r="G10"/>
      <c r="H10"/>
    </row>
    <row r="11" spans="1:16" s="202" customFormat="1" ht="15" thickBot="1">
      <c r="B11" s="209"/>
      <c r="C11" s="209"/>
      <c r="F11"/>
      <c r="G11"/>
      <c r="H11"/>
    </row>
    <row r="12" spans="1:16" s="202" customFormat="1" ht="14.25">
      <c r="F12"/>
      <c r="G12"/>
      <c r="H12"/>
    </row>
    <row r="13" spans="1:16" s="202" customFormat="1" ht="15">
      <c r="B13" s="203" t="s">
        <v>7</v>
      </c>
      <c r="C13" s="205" t="s">
        <v>8</v>
      </c>
      <c r="F13"/>
      <c r="G13"/>
      <c r="H13"/>
    </row>
    <row r="14" spans="1:16" ht="14.25"/>
    <row r="15" spans="1:16" ht="15">
      <c r="B15" s="203" t="s">
        <v>9</v>
      </c>
      <c r="C15" s="316">
        <v>45505</v>
      </c>
    </row>
    <row r="16" spans="1:16" ht="14.25">
      <c r="B16" s="210"/>
    </row>
    <row r="17" spans="2:15" ht="15">
      <c r="B17" s="203" t="s">
        <v>10</v>
      </c>
      <c r="C17" s="316" t="s">
        <v>11</v>
      </c>
    </row>
    <row r="18" spans="2:15" ht="14.25">
      <c r="B18" s="210"/>
    </row>
    <row r="19" spans="2:15" s="202" customFormat="1" ht="15">
      <c r="B19" s="203" t="s">
        <v>12</v>
      </c>
      <c r="C19" s="214" t="s">
        <v>443</v>
      </c>
      <c r="F19"/>
      <c r="G19"/>
      <c r="H19"/>
    </row>
    <row r="20" spans="2:15" s="202" customFormat="1" ht="14.25">
      <c r="B20" s="203"/>
      <c r="C20" s="211"/>
      <c r="F20"/>
      <c r="G20"/>
      <c r="H20"/>
    </row>
    <row r="21" spans="2:15" s="202" customFormat="1" ht="15">
      <c r="B21" s="203" t="s">
        <v>14</v>
      </c>
      <c r="C21" s="65">
        <v>530</v>
      </c>
      <c r="F21"/>
      <c r="G21"/>
      <c r="H21"/>
    </row>
    <row r="22" spans="2:15" s="202" customFormat="1" ht="14.25">
      <c r="B22" s="203"/>
      <c r="C22" s="211"/>
      <c r="F22"/>
      <c r="G22"/>
      <c r="H22"/>
    </row>
    <row r="23" spans="2:15" s="202" customFormat="1" ht="15">
      <c r="B23" s="203" t="s">
        <v>15</v>
      </c>
      <c r="C23" s="317"/>
      <c r="F23"/>
      <c r="G23"/>
      <c r="H23"/>
    </row>
    <row r="24" spans="2:15" s="202" customFormat="1" ht="14.25">
      <c r="B24" s="203"/>
      <c r="C24" s="211"/>
      <c r="F24"/>
      <c r="G24"/>
      <c r="H24"/>
    </row>
    <row r="25" spans="2:15" s="202" customFormat="1" ht="15">
      <c r="B25" s="203" t="s">
        <v>16</v>
      </c>
      <c r="C25" s="65"/>
      <c r="F25"/>
      <c r="G25"/>
      <c r="H25"/>
    </row>
    <row r="26" spans="2:15" s="202" customFormat="1" ht="14.25">
      <c r="B26" s="203"/>
      <c r="C26" s="211"/>
      <c r="F26"/>
      <c r="G26"/>
      <c r="H26"/>
    </row>
    <row r="27" spans="2:15" s="202" customFormat="1" ht="15">
      <c r="B27" s="203" t="s">
        <v>17</v>
      </c>
      <c r="C27" s="65"/>
      <c r="F27"/>
      <c r="G27"/>
      <c r="H27"/>
    </row>
    <row r="28" spans="2:15" s="202" customFormat="1" ht="14.25">
      <c r="B28" s="203"/>
      <c r="C28" s="211"/>
      <c r="F28"/>
      <c r="G28"/>
      <c r="H28"/>
      <c r="K28"/>
      <c r="L28"/>
    </row>
    <row r="29" spans="2:15" s="202" customFormat="1" ht="15">
      <c r="B29" s="203" t="s">
        <v>18</v>
      </c>
      <c r="C29" s="65"/>
      <c r="D29" s="329" t="str">
        <f>IFERROR(IF(DATEDIF(#REF!,C29,"Y")&gt;0,"Coversion factors are now more than a year old. Please contact Local Partnerships to obtain new year factors",""),"")</f>
        <v/>
      </c>
      <c r="E29" s="329"/>
      <c r="F29" s="329"/>
      <c r="G29" s="329"/>
      <c r="H29" s="329"/>
      <c r="I29" s="329"/>
      <c r="J29" s="329"/>
      <c r="K29" s="329"/>
      <c r="L29" s="329"/>
      <c r="M29" s="329"/>
      <c r="N29" s="329"/>
      <c r="O29" s="329"/>
    </row>
    <row r="30" spans="2:15" s="202" customFormat="1" ht="14.25">
      <c r="B30" s="212" t="s">
        <v>19</v>
      </c>
      <c r="F30"/>
      <c r="G30"/>
      <c r="H30"/>
    </row>
    <row r="31" spans="2:15" ht="15" thickBot="1"/>
    <row r="32" spans="2:15" ht="14.85" customHeight="1" thickTop="1">
      <c r="B32" s="330" t="s">
        <v>20</v>
      </c>
      <c r="C32" s="330"/>
      <c r="D32" s="330"/>
      <c r="E32" s="330"/>
      <c r="F32" s="330"/>
      <c r="G32" s="330"/>
      <c r="H32" s="330"/>
      <c r="I32" s="330"/>
      <c r="J32" s="330"/>
      <c r="K32" s="330"/>
      <c r="L32" s="330"/>
      <c r="M32" s="330"/>
      <c r="N32" s="330"/>
    </row>
    <row r="33" spans="2:14" ht="14.25">
      <c r="B33" s="331"/>
      <c r="C33" s="331"/>
      <c r="D33" s="331"/>
      <c r="E33" s="331"/>
      <c r="F33" s="331"/>
      <c r="G33" s="331"/>
      <c r="H33" s="331"/>
      <c r="I33" s="331"/>
      <c r="J33" s="331"/>
      <c r="K33" s="331"/>
      <c r="L33" s="331"/>
      <c r="M33" s="331"/>
      <c r="N33" s="331"/>
    </row>
    <row r="34" spans="2:14" ht="14.25">
      <c r="B34" s="331"/>
      <c r="C34" s="331"/>
      <c r="D34" s="331"/>
      <c r="E34" s="331"/>
      <c r="F34" s="331"/>
      <c r="G34" s="331"/>
      <c r="H34" s="331"/>
      <c r="I34" s="331"/>
      <c r="J34" s="331"/>
      <c r="K34" s="331"/>
      <c r="L34" s="331"/>
      <c r="M34" s="331"/>
      <c r="N34" s="331"/>
    </row>
    <row r="35" spans="2:14" ht="14.25">
      <c r="B35" s="331"/>
      <c r="C35" s="331"/>
      <c r="D35" s="331"/>
      <c r="E35" s="331"/>
      <c r="F35" s="331"/>
      <c r="G35" s="331"/>
      <c r="H35" s="331"/>
      <c r="I35" s="331"/>
      <c r="J35" s="331"/>
      <c r="K35" s="331"/>
      <c r="L35" s="331"/>
      <c r="M35" s="331"/>
      <c r="N35" s="331"/>
    </row>
    <row r="36" spans="2:14" ht="14.25">
      <c r="B36" s="331"/>
      <c r="C36" s="331"/>
      <c r="D36" s="331"/>
      <c r="E36" s="331"/>
      <c r="F36" s="331"/>
      <c r="G36" s="331"/>
      <c r="H36" s="331"/>
      <c r="I36" s="331"/>
      <c r="J36" s="331"/>
      <c r="K36" s="331"/>
      <c r="L36" s="331"/>
      <c r="M36" s="331"/>
      <c r="N36" s="331"/>
    </row>
    <row r="37" spans="2:14" ht="14.25">
      <c r="B37" s="331"/>
      <c r="C37" s="331"/>
      <c r="D37" s="331"/>
      <c r="E37" s="331"/>
      <c r="F37" s="331"/>
      <c r="G37" s="331"/>
      <c r="H37" s="331"/>
      <c r="I37" s="331"/>
      <c r="J37" s="331"/>
      <c r="K37" s="331"/>
      <c r="L37" s="331"/>
      <c r="M37" s="331"/>
      <c r="N37" s="331"/>
    </row>
    <row r="38" spans="2:14" ht="14.25">
      <c r="B38" s="331"/>
      <c r="C38" s="331"/>
      <c r="D38" s="331"/>
      <c r="E38" s="331"/>
      <c r="F38" s="331"/>
      <c r="G38" s="331"/>
      <c r="H38" s="331"/>
      <c r="I38" s="331"/>
      <c r="J38" s="331"/>
      <c r="K38" s="331"/>
      <c r="L38" s="331"/>
      <c r="M38" s="331"/>
      <c r="N38" s="331"/>
    </row>
    <row r="39" spans="2:14" ht="14.25">
      <c r="B39" s="331"/>
      <c r="C39" s="331"/>
      <c r="D39" s="331"/>
      <c r="E39" s="331"/>
      <c r="F39" s="331"/>
      <c r="G39" s="331"/>
      <c r="H39" s="331"/>
      <c r="I39" s="331"/>
      <c r="J39" s="331"/>
      <c r="K39" s="331"/>
      <c r="L39" s="331"/>
      <c r="M39" s="331"/>
      <c r="N39" s="331"/>
    </row>
    <row r="40" spans="2:14" ht="14.25">
      <c r="B40" s="331"/>
      <c r="C40" s="331"/>
      <c r="D40" s="331"/>
      <c r="E40" s="331"/>
      <c r="F40" s="331"/>
      <c r="G40" s="331"/>
      <c r="H40" s="331"/>
      <c r="I40" s="331"/>
      <c r="J40" s="331"/>
      <c r="K40" s="331"/>
      <c r="L40" s="331"/>
      <c r="M40" s="331"/>
      <c r="N40" s="331"/>
    </row>
    <row r="41" spans="2:14" ht="14.25">
      <c r="B41" s="331"/>
      <c r="C41" s="331"/>
      <c r="D41" s="331"/>
      <c r="E41" s="331"/>
      <c r="F41" s="331"/>
      <c r="G41" s="331"/>
      <c r="H41" s="331"/>
      <c r="I41" s="331"/>
      <c r="J41" s="331"/>
      <c r="K41" s="331"/>
      <c r="L41" s="331"/>
      <c r="M41" s="331"/>
      <c r="N41" s="331"/>
    </row>
    <row r="42" spans="2:14" ht="14.25">
      <c r="B42" s="331"/>
      <c r="C42" s="331"/>
      <c r="D42" s="331"/>
      <c r="E42" s="331"/>
      <c r="F42" s="331"/>
      <c r="G42" s="331"/>
      <c r="H42" s="331"/>
      <c r="I42" s="331"/>
      <c r="J42" s="331"/>
      <c r="K42" s="331"/>
      <c r="L42" s="331"/>
      <c r="M42" s="331"/>
      <c r="N42" s="331"/>
    </row>
    <row r="43" spans="2:14" ht="14.25">
      <c r="B43" s="331"/>
      <c r="C43" s="331"/>
      <c r="D43" s="331"/>
      <c r="E43" s="331"/>
      <c r="F43" s="331"/>
      <c r="G43" s="331"/>
      <c r="H43" s="331"/>
      <c r="I43" s="331"/>
      <c r="J43" s="331"/>
      <c r="K43" s="331"/>
      <c r="L43" s="331"/>
      <c r="M43" s="331"/>
      <c r="N43" s="331"/>
    </row>
    <row r="44" spans="2:14" ht="14.25">
      <c r="B44" s="331"/>
      <c r="C44" s="331"/>
      <c r="D44" s="331"/>
      <c r="E44" s="331"/>
      <c r="F44" s="331"/>
      <c r="G44" s="331"/>
      <c r="H44" s="331"/>
      <c r="I44" s="331"/>
      <c r="J44" s="331"/>
      <c r="K44" s="331"/>
      <c r="L44" s="331"/>
      <c r="M44" s="331"/>
      <c r="N44" s="331"/>
    </row>
    <row r="45" spans="2:14" ht="14.25">
      <c r="B45" s="331"/>
      <c r="C45" s="331"/>
      <c r="D45" s="331"/>
      <c r="E45" s="331"/>
      <c r="F45" s="331"/>
      <c r="G45" s="331"/>
      <c r="H45" s="331"/>
      <c r="I45" s="331"/>
      <c r="J45" s="331"/>
      <c r="K45" s="331"/>
      <c r="L45" s="331"/>
      <c r="M45" s="331"/>
      <c r="N45" s="331"/>
    </row>
    <row r="46" spans="2:14" ht="14.25">
      <c r="B46" s="331"/>
      <c r="C46" s="331"/>
      <c r="D46" s="331"/>
      <c r="E46" s="331"/>
      <c r="F46" s="331"/>
      <c r="G46" s="331"/>
      <c r="H46" s="331"/>
      <c r="I46" s="331"/>
      <c r="J46" s="331"/>
      <c r="K46" s="331"/>
      <c r="L46" s="331"/>
      <c r="M46" s="331"/>
      <c r="N46" s="331"/>
    </row>
    <row r="47" spans="2:14" ht="14.25">
      <c r="B47" s="331"/>
      <c r="C47" s="331"/>
      <c r="D47" s="331"/>
      <c r="E47" s="331"/>
      <c r="F47" s="331"/>
      <c r="G47" s="331"/>
      <c r="H47" s="331"/>
      <c r="I47" s="331"/>
      <c r="J47" s="331"/>
      <c r="K47" s="331"/>
      <c r="L47" s="331"/>
      <c r="M47" s="331"/>
      <c r="N47" s="331"/>
    </row>
    <row r="48" spans="2:14" ht="14.25"/>
    <row r="49" spans="2:8" ht="15">
      <c r="B49" s="213"/>
    </row>
    <row r="50" spans="2:8" ht="14.25"/>
    <row r="51" spans="2:8" ht="14.25">
      <c r="B51" s="39" t="s">
        <v>21</v>
      </c>
      <c r="C51" s="333" t="s">
        <v>22</v>
      </c>
      <c r="D51" s="334"/>
      <c r="E51" s="334"/>
      <c r="F51" s="334"/>
      <c r="G51" s="334"/>
      <c r="H51" s="335"/>
    </row>
    <row r="52" spans="2:8" ht="47.25" customHeight="1">
      <c r="B52" s="301" t="s">
        <v>23</v>
      </c>
      <c r="C52" s="332" t="s">
        <v>24</v>
      </c>
      <c r="D52" s="332"/>
      <c r="E52" s="332"/>
      <c r="F52" s="332"/>
      <c r="G52" s="332"/>
      <c r="H52" s="332"/>
    </row>
    <row r="53" spans="2:8" ht="14.25" customHeight="1"/>
    <row r="54" spans="2:8" ht="14.25" customHeight="1"/>
    <row r="55" spans="2:8" ht="14.25" customHeight="1"/>
    <row r="56" spans="2:8" ht="14.25" customHeight="1"/>
  </sheetData>
  <sheetProtection sheet="1" formatCells="0"/>
  <mergeCells count="4">
    <mergeCell ref="D29:O29"/>
    <mergeCell ref="B32:N47"/>
    <mergeCell ref="C52:H52"/>
    <mergeCell ref="C51:H51"/>
  </mergeCells>
  <conditionalFormatting sqref="C10">
    <cfRule type="cellIs" dxfId="38" priority="1" operator="equal">
      <formula>"Enter Consumption Figure"</formula>
    </cfRule>
  </conditionalFormatting>
  <conditionalFormatting sqref="D29">
    <cfRule type="containsText" dxfId="37" priority="2" operator="containsText" text="Coversion factors are now more than a year old. Please contact Local Partnerships to obtain new year factors">
      <formula>NOT(ISERROR(SEARCH("Coversion factors are now more than a year old. Please contact Local Partnerships to obtain new year factors",D29)))</formula>
    </cfRule>
  </conditionalFormatting>
  <dataValidations count="3">
    <dataValidation allowBlank="1" showInputMessage="1" showErrorMessage="1" errorTitle="Not a Valid Date" error="The data entered is not a valid date, please click the &quot;Retry&quot; button and enter a date in a DD/MM/YYY format." sqref="C29" xr:uid="{03167FC5-C0B1-4C33-A16E-A1657B681149}"/>
    <dataValidation type="whole" allowBlank="1" showInputMessage="1" showErrorMessage="1" sqref="C21" xr:uid="{45EC43B1-14D4-4A5A-8D62-E63063EA31B4}">
      <formula1>0</formula1>
      <formula2>20000</formula2>
    </dataValidation>
    <dataValidation type="decimal" allowBlank="1" showInputMessage="1" showErrorMessage="1" sqref="C23" xr:uid="{3DFD3E6F-5965-4490-A93D-46C118A8719E}">
      <formula1>0</formula1>
      <formula2>1000000000</formula2>
    </dataValidation>
  </dataValidations>
  <pageMargins left="0.7" right="0.7" top="0.75" bottom="0.75" header="0.3" footer="0.3"/>
  <ignoredErrors>
    <ignoredError sqref="B52" numberStoredAsText="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77AD251-ED6F-4BC8-95F4-52F7CF5D0622}">
          <x14:formula1>
            <xm:f>'List Tab'!$F$4:$F$47</xm:f>
          </x14:formula1>
          <xm:sqref>C19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60C23-C5C6-45D2-939D-9D03E6D79964}">
  <sheetPr>
    <tabColor rgb="FF253746"/>
    <pageSetUpPr autoPageBreaks="0"/>
  </sheetPr>
  <dimension ref="A1:R233"/>
  <sheetViews>
    <sheetView showGridLines="0" zoomScaleNormal="100" workbookViewId="0">
      <pane xSplit="5" ySplit="8" topLeftCell="F9" activePane="bottomRight" state="frozen"/>
      <selection pane="topRight" activeCell="F1" sqref="F1"/>
      <selection pane="bottomLeft" activeCell="A17" sqref="A17"/>
      <selection pane="bottomRight" activeCell="M62" sqref="M62"/>
    </sheetView>
  </sheetViews>
  <sheetFormatPr defaultColWidth="9.75" defaultRowHeight="14.25"/>
  <cols>
    <col min="1" max="1" width="9.75" style="1" hidden="1" customWidth="1"/>
    <col min="2" max="2" width="26.875" style="1" hidden="1" customWidth="1"/>
    <col min="3" max="3" width="12.25" style="1" customWidth="1"/>
    <col min="4" max="4" width="17.625" style="1" bestFit="1" customWidth="1"/>
    <col min="5" max="5" width="31.75" style="1" customWidth="1"/>
    <col min="6" max="6" width="23.625" style="1" customWidth="1"/>
    <col min="7" max="7" width="18.875" style="1" bestFit="1" customWidth="1"/>
    <col min="8" max="8" width="35.75" style="1" bestFit="1" customWidth="1"/>
    <col min="9" max="9" width="10.75" style="1" bestFit="1" customWidth="1"/>
    <col min="10" max="10" width="8.375" style="1" customWidth="1"/>
    <col min="11" max="11" width="19.75" style="1" bestFit="1" customWidth="1"/>
    <col min="12" max="12" width="22.375" style="1" customWidth="1"/>
    <col min="13" max="13" width="16.625" style="1" bestFit="1" customWidth="1"/>
    <col min="14" max="15" width="12.625" style="1" hidden="1" customWidth="1"/>
    <col min="16" max="16" width="17.25" style="1" bestFit="1" customWidth="1"/>
    <col min="17" max="17" width="38.875" style="1" customWidth="1"/>
    <col min="18" max="16384" width="9.75" style="1"/>
  </cols>
  <sheetData>
    <row r="1" spans="2:18" s="8" customFormat="1">
      <c r="C1" s="349"/>
      <c r="D1" s="349"/>
      <c r="M1" s="1"/>
      <c r="N1" s="1"/>
    </row>
    <row r="2" spans="2:18" ht="15">
      <c r="B2" s="9" t="s">
        <v>147</v>
      </c>
      <c r="C2" s="348" t="s">
        <v>148</v>
      </c>
      <c r="D2" s="348"/>
      <c r="E2" s="348"/>
      <c r="F2" s="348"/>
      <c r="G2" s="348"/>
      <c r="H2" s="348"/>
      <c r="I2" s="348"/>
      <c r="J2" s="348"/>
      <c r="K2" s="348"/>
      <c r="L2" s="348"/>
      <c r="M2" s="348"/>
      <c r="N2" s="10"/>
      <c r="O2" s="10"/>
      <c r="P2" s="10"/>
    </row>
    <row r="3" spans="2:18" ht="15">
      <c r="B3" s="9" t="s">
        <v>149</v>
      </c>
      <c r="C3" s="1" t="s">
        <v>150</v>
      </c>
      <c r="E3" s="11"/>
      <c r="F3" s="11"/>
      <c r="G3" s="11"/>
      <c r="H3" s="11"/>
      <c r="I3" s="11"/>
      <c r="J3" s="11"/>
    </row>
    <row r="4" spans="2:18" ht="15">
      <c r="B4" s="9" t="s">
        <v>151</v>
      </c>
      <c r="E4" s="12"/>
      <c r="F4" s="12"/>
      <c r="G4" s="12"/>
      <c r="H4" s="12"/>
      <c r="I4" s="12"/>
      <c r="J4" s="12"/>
    </row>
    <row r="5" spans="2:18" ht="15">
      <c r="B5" s="9"/>
      <c r="C5" s="12"/>
    </row>
    <row r="6" spans="2:18" s="16" customFormat="1" ht="15.75" thickBot="1">
      <c r="B6" s="13" t="s">
        <v>152</v>
      </c>
      <c r="C6" s="14" t="str">
        <f>'Start here'!C13</f>
        <v>2024-25</v>
      </c>
      <c r="D6" s="104"/>
      <c r="E6" s="15"/>
      <c r="F6" s="15"/>
      <c r="G6" s="15"/>
      <c r="H6" s="15"/>
      <c r="I6" s="15"/>
      <c r="J6" s="15"/>
      <c r="K6" s="15"/>
      <c r="L6" s="15"/>
      <c r="N6" s="15">
        <v>18</v>
      </c>
      <c r="O6" s="15">
        <v>19</v>
      </c>
      <c r="P6" s="104"/>
      <c r="Q6" s="104"/>
    </row>
    <row r="7" spans="2:18" s="16" customFormat="1" ht="15">
      <c r="B7" s="13"/>
      <c r="D7" s="15"/>
      <c r="E7" s="15"/>
      <c r="F7" s="15"/>
      <c r="G7" s="15"/>
      <c r="H7" s="15"/>
      <c r="I7" s="15"/>
      <c r="J7" s="15"/>
      <c r="K7" s="15"/>
      <c r="L7" s="15"/>
      <c r="M7" s="105" t="s">
        <v>153</v>
      </c>
      <c r="N7" s="15">
        <f t="shared" ref="N7:O7" si="0">IF($C$6=N8,1,0)</f>
        <v>0</v>
      </c>
      <c r="O7" s="15">
        <f t="shared" si="0"/>
        <v>0</v>
      </c>
      <c r="P7" s="15"/>
      <c r="Q7" s="15"/>
    </row>
    <row r="8" spans="2:18" s="16" customFormat="1" ht="17.850000000000001" customHeight="1">
      <c r="C8" s="43" t="s">
        <v>119</v>
      </c>
      <c r="D8" s="44" t="s">
        <v>154</v>
      </c>
      <c r="E8" s="45" t="s">
        <v>155</v>
      </c>
      <c r="F8" s="43" t="s">
        <v>156</v>
      </c>
      <c r="G8" s="43" t="s">
        <v>157</v>
      </c>
      <c r="H8" s="44" t="s">
        <v>158</v>
      </c>
      <c r="I8" s="45" t="s">
        <v>159</v>
      </c>
      <c r="J8" s="43" t="s">
        <v>160</v>
      </c>
      <c r="K8" s="43" t="s">
        <v>161</v>
      </c>
      <c r="L8" s="44" t="s">
        <v>162</v>
      </c>
      <c r="M8" s="45" t="s">
        <v>8</v>
      </c>
      <c r="N8" s="43" t="s">
        <v>163</v>
      </c>
      <c r="O8" s="43" t="s">
        <v>164</v>
      </c>
      <c r="P8" s="44" t="s">
        <v>165</v>
      </c>
      <c r="Q8" s="45" t="s">
        <v>166</v>
      </c>
    </row>
    <row r="9" spans="2:18" s="16" customFormat="1">
      <c r="C9" s="38" t="s">
        <v>126</v>
      </c>
      <c r="D9" s="40" t="s">
        <v>167</v>
      </c>
      <c r="E9" s="38" t="s">
        <v>44</v>
      </c>
      <c r="F9" s="38" t="s">
        <v>167</v>
      </c>
      <c r="G9" s="38" t="s">
        <v>168</v>
      </c>
      <c r="H9" s="40" t="s">
        <v>44</v>
      </c>
      <c r="I9" s="38"/>
      <c r="J9" s="38"/>
      <c r="K9" s="38" t="s">
        <v>169</v>
      </c>
      <c r="L9" s="40" t="s">
        <v>170</v>
      </c>
      <c r="M9" s="38">
        <v>1.74533</v>
      </c>
      <c r="N9" s="38"/>
      <c r="O9" s="38"/>
      <c r="P9" s="40" t="s">
        <v>171</v>
      </c>
      <c r="Q9" s="38"/>
      <c r="R9" s="38"/>
    </row>
    <row r="10" spans="2:18" s="16" customFormat="1">
      <c r="C10" s="38" t="s">
        <v>26</v>
      </c>
      <c r="D10" s="40" t="s">
        <v>167</v>
      </c>
      <c r="E10" s="38" t="s">
        <v>172</v>
      </c>
      <c r="F10" s="38" t="s">
        <v>167</v>
      </c>
      <c r="G10" s="38" t="s">
        <v>168</v>
      </c>
      <c r="H10" s="39" t="s">
        <v>172</v>
      </c>
      <c r="I10" s="38"/>
      <c r="J10" s="39"/>
      <c r="K10" s="39" t="s">
        <v>173</v>
      </c>
      <c r="L10" s="38" t="s">
        <v>170</v>
      </c>
      <c r="M10" s="41">
        <v>2.0667200000000001</v>
      </c>
      <c r="N10" s="38"/>
      <c r="O10" s="38"/>
      <c r="P10" s="38" t="s">
        <v>174</v>
      </c>
      <c r="Q10" s="38"/>
      <c r="R10" s="38"/>
    </row>
    <row r="11" spans="2:18" s="16" customFormat="1">
      <c r="C11" s="38" t="s">
        <v>26</v>
      </c>
      <c r="D11" s="40" t="s">
        <v>167</v>
      </c>
      <c r="E11" s="38" t="s">
        <v>172</v>
      </c>
      <c r="F11" s="38" t="s">
        <v>167</v>
      </c>
      <c r="G11" s="38" t="s">
        <v>168</v>
      </c>
      <c r="H11" s="39" t="s">
        <v>172</v>
      </c>
      <c r="I11" s="38"/>
      <c r="J11" s="39"/>
      <c r="K11" s="39" t="s">
        <v>65</v>
      </c>
      <c r="L11" s="38" t="s">
        <v>170</v>
      </c>
      <c r="M11" s="41">
        <v>0.18296000000000001</v>
      </c>
      <c r="N11" s="38"/>
      <c r="O11" s="38"/>
      <c r="P11" s="38" t="s">
        <v>175</v>
      </c>
      <c r="Q11" s="38"/>
      <c r="R11" s="38"/>
    </row>
    <row r="12" spans="2:18" s="16" customFormat="1">
      <c r="C12" s="38" t="s">
        <v>26</v>
      </c>
      <c r="D12" s="40" t="s">
        <v>167</v>
      </c>
      <c r="E12" s="38" t="s">
        <v>47</v>
      </c>
      <c r="F12" s="38" t="s">
        <v>167</v>
      </c>
      <c r="G12" s="38" t="s">
        <v>168</v>
      </c>
      <c r="H12" s="39" t="s">
        <v>47</v>
      </c>
      <c r="I12" s="38"/>
      <c r="J12" s="39"/>
      <c r="K12" s="38" t="s">
        <v>169</v>
      </c>
      <c r="L12" s="38" t="s">
        <v>170</v>
      </c>
      <c r="M12" s="41">
        <v>1.54358</v>
      </c>
      <c r="N12" s="38"/>
      <c r="O12" s="38"/>
      <c r="P12" s="38" t="s">
        <v>176</v>
      </c>
      <c r="Q12" s="38"/>
      <c r="R12" s="38"/>
    </row>
    <row r="13" spans="2:18" s="16" customFormat="1">
      <c r="C13" s="38" t="s">
        <v>126</v>
      </c>
      <c r="D13" s="40" t="s">
        <v>167</v>
      </c>
      <c r="E13" s="38" t="s">
        <v>177</v>
      </c>
      <c r="F13" s="38" t="s">
        <v>167</v>
      </c>
      <c r="G13" s="38" t="s">
        <v>178</v>
      </c>
      <c r="H13" s="39" t="s">
        <v>179</v>
      </c>
      <c r="I13" s="38"/>
      <c r="J13" s="39"/>
      <c r="K13" s="38" t="s">
        <v>169</v>
      </c>
      <c r="L13" s="38" t="s">
        <v>170</v>
      </c>
      <c r="M13" s="41">
        <v>2.5401600000000002</v>
      </c>
      <c r="N13" s="38"/>
      <c r="O13" s="38"/>
      <c r="P13" s="38" t="s">
        <v>180</v>
      </c>
      <c r="Q13" s="38"/>
      <c r="R13" s="38"/>
    </row>
    <row r="14" spans="2:18" s="16" customFormat="1">
      <c r="C14" s="38" t="s">
        <v>126</v>
      </c>
      <c r="D14" s="40" t="s">
        <v>167</v>
      </c>
      <c r="E14" s="38" t="s">
        <v>60</v>
      </c>
      <c r="F14" s="38" t="s">
        <v>167</v>
      </c>
      <c r="G14" s="38" t="s">
        <v>178</v>
      </c>
      <c r="H14" s="39" t="s">
        <v>181</v>
      </c>
      <c r="I14" s="38"/>
      <c r="J14" s="39"/>
      <c r="K14" s="39" t="s">
        <v>169</v>
      </c>
      <c r="L14" s="38" t="s">
        <v>170</v>
      </c>
      <c r="M14" s="41">
        <v>2.5708199999999999</v>
      </c>
      <c r="N14" s="38"/>
      <c r="O14" s="38"/>
      <c r="P14" s="38" t="s">
        <v>182</v>
      </c>
      <c r="Q14" s="38"/>
      <c r="R14" s="38"/>
    </row>
    <row r="15" spans="2:18" s="16" customFormat="1">
      <c r="C15" s="38" t="s">
        <v>126</v>
      </c>
      <c r="D15" s="40" t="s">
        <v>167</v>
      </c>
      <c r="E15" s="38" t="s">
        <v>183</v>
      </c>
      <c r="F15" s="38" t="s">
        <v>167</v>
      </c>
      <c r="G15" s="38" t="s">
        <v>178</v>
      </c>
      <c r="H15" s="39" t="s">
        <v>184</v>
      </c>
      <c r="I15" s="38"/>
      <c r="J15" s="39"/>
      <c r="K15" s="38" t="s">
        <v>169</v>
      </c>
      <c r="L15" s="38" t="s">
        <v>170</v>
      </c>
      <c r="M15" s="41">
        <v>2.7554099999999999</v>
      </c>
      <c r="N15" s="38"/>
      <c r="O15" s="38"/>
      <c r="P15" s="38" t="s">
        <v>185</v>
      </c>
      <c r="Q15" s="38"/>
      <c r="R15" s="38"/>
    </row>
    <row r="16" spans="2:18" s="16" customFormat="1">
      <c r="C16" s="38" t="s">
        <v>126</v>
      </c>
      <c r="D16" s="40" t="s">
        <v>167</v>
      </c>
      <c r="E16" s="38" t="s">
        <v>61</v>
      </c>
      <c r="F16" s="38" t="s">
        <v>167</v>
      </c>
      <c r="G16" s="38" t="s">
        <v>178</v>
      </c>
      <c r="H16" s="39" t="s">
        <v>186</v>
      </c>
      <c r="I16" s="38"/>
      <c r="J16" s="39"/>
      <c r="K16" s="39" t="s">
        <v>169</v>
      </c>
      <c r="L16" s="38" t="s">
        <v>170</v>
      </c>
      <c r="M16" s="41">
        <v>2.0691600000000001</v>
      </c>
      <c r="N16" s="38"/>
      <c r="O16" s="38"/>
      <c r="P16" s="38" t="s">
        <v>187</v>
      </c>
      <c r="Q16" s="38"/>
      <c r="R16" s="38"/>
    </row>
    <row r="17" spans="3:18" s="16" customFormat="1">
      <c r="C17" s="38" t="s">
        <v>126</v>
      </c>
      <c r="D17" s="40" t="s">
        <v>167</v>
      </c>
      <c r="E17" s="38" t="s">
        <v>188</v>
      </c>
      <c r="F17" s="38" t="s">
        <v>167</v>
      </c>
      <c r="G17" s="38" t="s">
        <v>189</v>
      </c>
      <c r="H17" s="39" t="s">
        <v>190</v>
      </c>
      <c r="I17" s="38"/>
      <c r="J17" s="39"/>
      <c r="K17" s="39" t="s">
        <v>191</v>
      </c>
      <c r="L17" s="38" t="s">
        <v>170</v>
      </c>
      <c r="M17" s="41">
        <v>2904.9523399999998</v>
      </c>
      <c r="N17" s="38"/>
      <c r="O17" s="38"/>
      <c r="P17" s="38" t="s">
        <v>192</v>
      </c>
      <c r="Q17" s="38"/>
      <c r="R17" s="38"/>
    </row>
    <row r="18" spans="3:18" s="16" customFormat="1">
      <c r="C18" s="38" t="s">
        <v>126</v>
      </c>
      <c r="D18" s="40" t="s">
        <v>193</v>
      </c>
      <c r="E18" s="39" t="s">
        <v>51</v>
      </c>
      <c r="F18" s="46" t="s">
        <v>193</v>
      </c>
      <c r="G18" s="38" t="s">
        <v>194</v>
      </c>
      <c r="H18" s="39" t="s">
        <v>51</v>
      </c>
      <c r="I18" s="38"/>
      <c r="J18" s="39"/>
      <c r="K18" s="38" t="s">
        <v>191</v>
      </c>
      <c r="L18" s="38" t="s">
        <v>170</v>
      </c>
      <c r="M18" s="41">
        <v>46.985080000000004</v>
      </c>
      <c r="N18" s="38"/>
      <c r="O18" s="38"/>
      <c r="P18" s="38" t="s">
        <v>195</v>
      </c>
      <c r="Q18" s="38"/>
      <c r="R18" s="38"/>
    </row>
    <row r="19" spans="3:18" s="16" customFormat="1">
      <c r="C19" s="38" t="s">
        <v>126</v>
      </c>
      <c r="D19" s="40" t="s">
        <v>193</v>
      </c>
      <c r="E19" s="39" t="s">
        <v>52</v>
      </c>
      <c r="F19" s="46" t="s">
        <v>193</v>
      </c>
      <c r="G19" s="38" t="s">
        <v>194</v>
      </c>
      <c r="H19" s="39" t="s">
        <v>52</v>
      </c>
      <c r="I19" s="38"/>
      <c r="J19" s="39"/>
      <c r="K19" s="38" t="s">
        <v>191</v>
      </c>
      <c r="L19" s="38" t="s">
        <v>170</v>
      </c>
      <c r="M19" s="41">
        <v>43.439639999999997</v>
      </c>
      <c r="N19" s="38"/>
      <c r="O19" s="38"/>
      <c r="P19" s="38" t="s">
        <v>196</v>
      </c>
      <c r="Q19" s="38"/>
      <c r="R19" s="38"/>
    </row>
    <row r="20" spans="3:18" s="16" customFormat="1">
      <c r="C20" s="38" t="s">
        <v>126</v>
      </c>
      <c r="D20" s="40" t="s">
        <v>193</v>
      </c>
      <c r="E20" s="39" t="s">
        <v>50</v>
      </c>
      <c r="F20" s="46" t="s">
        <v>193</v>
      </c>
      <c r="G20" s="38" t="s">
        <v>194</v>
      </c>
      <c r="H20" s="39" t="s">
        <v>50</v>
      </c>
      <c r="I20" s="38"/>
      <c r="J20" s="39"/>
      <c r="K20" s="38" t="s">
        <v>191</v>
      </c>
      <c r="L20" s="38" t="s">
        <v>170</v>
      </c>
      <c r="M20" s="41">
        <v>55.193890000000003</v>
      </c>
      <c r="N20" s="38"/>
      <c r="O20" s="38"/>
      <c r="P20" s="38" t="s">
        <v>197</v>
      </c>
      <c r="Q20" s="38"/>
      <c r="R20" s="38"/>
    </row>
    <row r="21" spans="3:18" s="16" customFormat="1">
      <c r="C21" s="38"/>
      <c r="D21" s="40"/>
      <c r="E21" s="39"/>
      <c r="F21" s="46"/>
      <c r="G21" s="38"/>
      <c r="H21" s="39"/>
      <c r="I21" s="38"/>
      <c r="J21" s="39"/>
      <c r="K21" s="38"/>
      <c r="L21" s="38"/>
      <c r="M21" s="41"/>
      <c r="N21" s="38"/>
      <c r="O21" s="38"/>
      <c r="P21" s="38"/>
      <c r="Q21" s="38"/>
      <c r="R21" s="38"/>
    </row>
    <row r="22" spans="3:18" s="56" customFormat="1" ht="30">
      <c r="C22" s="52" t="s">
        <v>198</v>
      </c>
      <c r="D22" s="53" t="s">
        <v>167</v>
      </c>
      <c r="E22" s="54" t="s">
        <v>199</v>
      </c>
      <c r="F22" s="52" t="s">
        <v>198</v>
      </c>
      <c r="G22" s="52" t="s">
        <v>200</v>
      </c>
      <c r="H22" s="54" t="s">
        <v>181</v>
      </c>
      <c r="I22" s="52"/>
      <c r="J22" s="54"/>
      <c r="K22" s="52" t="s">
        <v>169</v>
      </c>
      <c r="L22" s="52" t="s">
        <v>201</v>
      </c>
      <c r="M22" s="55">
        <v>0.14000000000000001</v>
      </c>
      <c r="N22" s="52"/>
      <c r="O22" s="52"/>
      <c r="P22" s="52" t="s">
        <v>202</v>
      </c>
      <c r="Q22" s="52"/>
      <c r="R22" s="52"/>
    </row>
    <row r="23" spans="3:18" s="56" customFormat="1" ht="30">
      <c r="C23" s="52" t="s">
        <v>198</v>
      </c>
      <c r="D23" s="53" t="s">
        <v>167</v>
      </c>
      <c r="E23" s="54" t="s">
        <v>203</v>
      </c>
      <c r="F23" s="52" t="s">
        <v>198</v>
      </c>
      <c r="G23" s="52" t="s">
        <v>200</v>
      </c>
      <c r="H23" s="54" t="s">
        <v>186</v>
      </c>
      <c r="I23" s="52"/>
      <c r="J23" s="54"/>
      <c r="K23" s="52" t="s">
        <v>169</v>
      </c>
      <c r="L23" s="52" t="s">
        <v>201</v>
      </c>
      <c r="M23" s="55">
        <v>0.13</v>
      </c>
      <c r="N23" s="52"/>
      <c r="O23" s="52"/>
      <c r="P23" s="52" t="s">
        <v>204</v>
      </c>
      <c r="Q23" s="52"/>
      <c r="R23" s="52"/>
    </row>
    <row r="24" spans="3:18" s="56" customFormat="1" ht="30">
      <c r="C24" s="52" t="s">
        <v>198</v>
      </c>
      <c r="D24" s="53" t="s">
        <v>193</v>
      </c>
      <c r="E24" s="54" t="s">
        <v>205</v>
      </c>
      <c r="F24" s="52" t="s">
        <v>198</v>
      </c>
      <c r="G24" s="52" t="s">
        <v>194</v>
      </c>
      <c r="H24" s="54" t="s">
        <v>51</v>
      </c>
      <c r="I24" s="52"/>
      <c r="J24" s="54"/>
      <c r="K24" s="52" t="s">
        <v>191</v>
      </c>
      <c r="L24" s="52" t="s">
        <v>201</v>
      </c>
      <c r="M24" s="55">
        <v>1436.23</v>
      </c>
      <c r="N24" s="52"/>
      <c r="O24" s="52"/>
      <c r="P24" s="52" t="s">
        <v>206</v>
      </c>
      <c r="Q24" s="52"/>
      <c r="R24" s="52"/>
    </row>
    <row r="25" spans="3:18" s="56" customFormat="1" ht="30">
      <c r="C25" s="52" t="s">
        <v>198</v>
      </c>
      <c r="D25" s="53" t="s">
        <v>193</v>
      </c>
      <c r="E25" s="54" t="s">
        <v>207</v>
      </c>
      <c r="F25" s="52" t="s">
        <v>198</v>
      </c>
      <c r="G25" s="52" t="s">
        <v>194</v>
      </c>
      <c r="H25" s="54" t="s">
        <v>52</v>
      </c>
      <c r="I25" s="52"/>
      <c r="J25" s="54"/>
      <c r="K25" s="52" t="s">
        <v>191</v>
      </c>
      <c r="L25" s="52" t="s">
        <v>201</v>
      </c>
      <c r="M25" s="55">
        <v>1335.71</v>
      </c>
      <c r="N25" s="52"/>
      <c r="O25" s="52"/>
      <c r="P25" s="52" t="s">
        <v>208</v>
      </c>
      <c r="Q25" s="52"/>
      <c r="R25" s="52"/>
    </row>
    <row r="26" spans="3:18" s="56" customFormat="1" ht="30">
      <c r="C26" s="52" t="s">
        <v>198</v>
      </c>
      <c r="D26" s="53" t="s">
        <v>193</v>
      </c>
      <c r="E26" s="54" t="s">
        <v>209</v>
      </c>
      <c r="F26" s="52" t="s">
        <v>198</v>
      </c>
      <c r="G26" s="52" t="s">
        <v>194</v>
      </c>
      <c r="H26" s="54" t="s">
        <v>50</v>
      </c>
      <c r="I26" s="52"/>
      <c r="J26" s="54"/>
      <c r="K26" s="52" t="s">
        <v>191</v>
      </c>
      <c r="L26" s="52" t="s">
        <v>201</v>
      </c>
      <c r="M26" s="55">
        <v>1677.18</v>
      </c>
      <c r="N26" s="52"/>
      <c r="O26" s="52"/>
      <c r="P26" s="52" t="s">
        <v>210</v>
      </c>
      <c r="Q26" s="52"/>
      <c r="R26" s="52"/>
    </row>
    <row r="27" spans="3:18" s="16" customFormat="1">
      <c r="C27" s="38" t="s">
        <v>126</v>
      </c>
      <c r="D27" s="40" t="s">
        <v>211</v>
      </c>
      <c r="E27" s="39" t="s">
        <v>212</v>
      </c>
      <c r="F27" s="38" t="s">
        <v>213</v>
      </c>
      <c r="G27" s="38" t="s">
        <v>214</v>
      </c>
      <c r="H27" s="39" t="s">
        <v>215</v>
      </c>
      <c r="I27" s="38"/>
      <c r="J27" s="39" t="s">
        <v>60</v>
      </c>
      <c r="K27" s="38" t="s">
        <v>216</v>
      </c>
      <c r="L27" s="38" t="s">
        <v>170</v>
      </c>
      <c r="M27" s="41">
        <v>0.41138000000000002</v>
      </c>
      <c r="N27" s="38"/>
      <c r="O27" s="38"/>
      <c r="P27" s="38" t="s">
        <v>217</v>
      </c>
      <c r="Q27" s="38"/>
      <c r="R27" s="38"/>
    </row>
    <row r="28" spans="3:18" s="16" customFormat="1">
      <c r="C28" s="38" t="s">
        <v>126</v>
      </c>
      <c r="D28" s="40" t="s">
        <v>211</v>
      </c>
      <c r="E28" s="38" t="s">
        <v>218</v>
      </c>
      <c r="F28" s="38" t="s">
        <v>213</v>
      </c>
      <c r="G28" s="38" t="s">
        <v>214</v>
      </c>
      <c r="H28" s="39" t="s">
        <v>215</v>
      </c>
      <c r="I28" s="38"/>
      <c r="J28" s="39" t="s">
        <v>61</v>
      </c>
      <c r="K28" s="38" t="s">
        <v>216</v>
      </c>
      <c r="L28" s="38" t="s">
        <v>170</v>
      </c>
      <c r="M28" s="41">
        <v>0.34336</v>
      </c>
      <c r="N28" s="38"/>
      <c r="O28" s="38"/>
      <c r="P28" s="38" t="s">
        <v>219</v>
      </c>
      <c r="Q28" s="38"/>
      <c r="R28" s="38"/>
    </row>
    <row r="29" spans="3:18" s="16" customFormat="1">
      <c r="C29" s="38" t="s">
        <v>126</v>
      </c>
      <c r="D29" s="40" t="s">
        <v>211</v>
      </c>
      <c r="E29" s="38" t="s">
        <v>220</v>
      </c>
      <c r="F29" s="46" t="s">
        <v>221</v>
      </c>
      <c r="G29" s="38" t="s">
        <v>222</v>
      </c>
      <c r="H29" s="39" t="s">
        <v>223</v>
      </c>
      <c r="I29" s="38"/>
      <c r="J29" s="39" t="s">
        <v>60</v>
      </c>
      <c r="K29" s="38" t="s">
        <v>216</v>
      </c>
      <c r="L29" s="38" t="s">
        <v>170</v>
      </c>
      <c r="M29" s="41">
        <v>0.27849000000000002</v>
      </c>
      <c r="N29" s="38"/>
      <c r="O29" s="38"/>
      <c r="P29" s="38" t="s">
        <v>224</v>
      </c>
      <c r="Q29" s="38"/>
      <c r="R29" s="38"/>
    </row>
    <row r="30" spans="3:18" s="16" customFormat="1">
      <c r="C30" s="38" t="s">
        <v>126</v>
      </c>
      <c r="D30" s="40" t="s">
        <v>211</v>
      </c>
      <c r="E30" s="38" t="s">
        <v>225</v>
      </c>
      <c r="F30" s="46" t="s">
        <v>221</v>
      </c>
      <c r="G30" s="38" t="s">
        <v>222</v>
      </c>
      <c r="H30" s="39" t="s">
        <v>223</v>
      </c>
      <c r="I30" s="38"/>
      <c r="J30" s="39" t="s">
        <v>61</v>
      </c>
      <c r="K30" s="38" t="s">
        <v>216</v>
      </c>
      <c r="L30" s="38" t="s">
        <v>170</v>
      </c>
      <c r="M30" s="41">
        <v>0.26186999999999999</v>
      </c>
      <c r="N30" s="38"/>
      <c r="O30" s="38"/>
      <c r="P30" s="38" t="s">
        <v>226</v>
      </c>
      <c r="Q30" s="38"/>
      <c r="R30" s="38"/>
    </row>
    <row r="31" spans="3:18" s="16" customFormat="1">
      <c r="C31" s="38"/>
      <c r="D31" s="40"/>
      <c r="E31" s="38"/>
      <c r="F31" s="38"/>
      <c r="G31" s="38"/>
      <c r="H31" s="39"/>
      <c r="I31" s="38"/>
      <c r="J31" s="39"/>
      <c r="K31" s="39"/>
      <c r="L31" s="38"/>
      <c r="M31" s="41"/>
      <c r="N31" s="38"/>
      <c r="O31" s="38"/>
      <c r="P31" s="38"/>
      <c r="Q31" s="38"/>
      <c r="R31" s="38"/>
    </row>
    <row r="32" spans="3:18" s="16" customFormat="1">
      <c r="C32" s="38"/>
      <c r="D32" s="40"/>
      <c r="E32" s="38"/>
      <c r="F32" s="38"/>
      <c r="G32" s="38"/>
      <c r="H32" s="39"/>
      <c r="I32" s="38"/>
      <c r="J32" s="39"/>
      <c r="K32" s="39"/>
      <c r="L32" s="38"/>
      <c r="M32" s="41"/>
      <c r="N32" s="38"/>
      <c r="O32" s="38"/>
      <c r="P32" s="38"/>
      <c r="Q32" s="38"/>
      <c r="R32" s="38"/>
    </row>
    <row r="33" spans="3:18" s="56" customFormat="1" ht="30">
      <c r="C33" s="52" t="s">
        <v>126</v>
      </c>
      <c r="D33" s="53" t="s">
        <v>227</v>
      </c>
      <c r="E33" s="52" t="s">
        <v>228</v>
      </c>
      <c r="F33" s="57" t="s">
        <v>229</v>
      </c>
      <c r="G33" s="52" t="s">
        <v>230</v>
      </c>
      <c r="H33" s="54" t="s">
        <v>228</v>
      </c>
      <c r="I33" s="52"/>
      <c r="J33" s="54" t="s">
        <v>231</v>
      </c>
      <c r="K33" s="52" t="s">
        <v>232</v>
      </c>
      <c r="L33" s="52" t="s">
        <v>170</v>
      </c>
      <c r="M33" s="55">
        <v>677</v>
      </c>
      <c r="N33" s="52"/>
      <c r="O33" s="52"/>
      <c r="P33" s="52" t="s">
        <v>233</v>
      </c>
      <c r="Q33" s="52"/>
      <c r="R33" s="52"/>
    </row>
    <row r="34" spans="3:18" s="56" customFormat="1" ht="15">
      <c r="C34" s="52" t="s">
        <v>126</v>
      </c>
      <c r="D34" s="53" t="s">
        <v>227</v>
      </c>
      <c r="E34" s="52" t="s">
        <v>234</v>
      </c>
      <c r="F34" s="57" t="s">
        <v>229</v>
      </c>
      <c r="G34" s="52" t="s">
        <v>235</v>
      </c>
      <c r="H34" s="54" t="s">
        <v>234</v>
      </c>
      <c r="I34" s="52"/>
      <c r="J34" s="54" t="s">
        <v>231</v>
      </c>
      <c r="K34" s="52" t="s">
        <v>232</v>
      </c>
      <c r="L34" s="52" t="s">
        <v>170</v>
      </c>
      <c r="M34" s="55">
        <v>1924</v>
      </c>
      <c r="N34" s="52"/>
      <c r="O34" s="52"/>
      <c r="P34" s="52" t="s">
        <v>236</v>
      </c>
      <c r="Q34" s="52"/>
      <c r="R34" s="52"/>
    </row>
    <row r="35" spans="3:18" s="56" customFormat="1" ht="30">
      <c r="C35" s="52" t="s">
        <v>126</v>
      </c>
      <c r="D35" s="53" t="s">
        <v>227</v>
      </c>
      <c r="E35" s="52" t="s">
        <v>237</v>
      </c>
      <c r="F35" s="57" t="s">
        <v>229</v>
      </c>
      <c r="G35" s="52" t="s">
        <v>238</v>
      </c>
      <c r="H35" s="54" t="s">
        <v>239</v>
      </c>
      <c r="I35" s="52"/>
      <c r="J35" s="54" t="s">
        <v>240</v>
      </c>
      <c r="K35" s="52" t="s">
        <v>232</v>
      </c>
      <c r="L35" s="52" t="s">
        <v>170</v>
      </c>
      <c r="M35" s="55">
        <v>1760</v>
      </c>
      <c r="N35" s="52"/>
      <c r="O35" s="52"/>
      <c r="P35" s="52" t="s">
        <v>241</v>
      </c>
      <c r="Q35" s="52"/>
      <c r="R35" s="52"/>
    </row>
    <row r="36" spans="3:18" s="16" customFormat="1">
      <c r="C36" s="38"/>
      <c r="D36" s="40"/>
      <c r="E36" s="38"/>
      <c r="F36" s="38"/>
      <c r="G36" s="38"/>
      <c r="H36" s="40"/>
      <c r="I36" s="38"/>
      <c r="J36" s="38"/>
      <c r="K36" s="38"/>
      <c r="L36" s="40"/>
      <c r="M36" s="38"/>
      <c r="N36" s="38"/>
      <c r="O36" s="38"/>
      <c r="P36" s="40"/>
      <c r="Q36" s="38"/>
      <c r="R36" s="38"/>
    </row>
    <row r="37" spans="3:18" s="16" customFormat="1">
      <c r="C37" s="38"/>
      <c r="D37" s="40"/>
      <c r="E37" s="38"/>
      <c r="F37" s="38"/>
      <c r="G37" s="38"/>
      <c r="H37" s="40"/>
      <c r="I37" s="38"/>
      <c r="J37" s="38"/>
      <c r="K37" s="38"/>
      <c r="L37" s="40"/>
      <c r="M37" s="38"/>
      <c r="N37" s="38"/>
      <c r="O37" s="38"/>
      <c r="P37" s="40"/>
      <c r="Q37" s="38"/>
      <c r="R37" s="38"/>
    </row>
    <row r="38" spans="3:18" s="16" customFormat="1">
      <c r="C38" s="38"/>
      <c r="D38" s="40"/>
      <c r="E38" s="38"/>
      <c r="F38" s="40"/>
      <c r="G38" s="40"/>
      <c r="H38" s="40"/>
      <c r="I38" s="40"/>
      <c r="J38" s="40"/>
      <c r="K38" s="40"/>
      <c r="L38" s="40"/>
      <c r="M38" s="40"/>
      <c r="N38" s="40"/>
      <c r="O38" s="40"/>
      <c r="P38" s="40"/>
      <c r="Q38" s="38"/>
      <c r="R38" s="38"/>
    </row>
    <row r="39" spans="3:18" s="8" customFormat="1">
      <c r="C39" s="38" t="s">
        <v>138</v>
      </c>
      <c r="D39" s="40" t="s">
        <v>242</v>
      </c>
      <c r="E39" s="38" t="s">
        <v>243</v>
      </c>
      <c r="F39" s="40" t="s">
        <v>244</v>
      </c>
      <c r="G39" s="40" t="s">
        <v>245</v>
      </c>
      <c r="H39" s="40" t="s">
        <v>246</v>
      </c>
      <c r="I39" s="40" t="s">
        <v>40</v>
      </c>
      <c r="J39" s="40"/>
      <c r="K39" s="40" t="s">
        <v>40</v>
      </c>
      <c r="L39" s="40" t="s">
        <v>170</v>
      </c>
      <c r="M39" s="40">
        <v>0.17699999999999999</v>
      </c>
      <c r="N39" s="40"/>
      <c r="O39" s="40"/>
      <c r="P39" s="40" t="s">
        <v>247</v>
      </c>
      <c r="Q39" s="38"/>
      <c r="R39" s="38"/>
    </row>
    <row r="40" spans="3:18">
      <c r="C40" s="38"/>
      <c r="D40" s="40"/>
      <c r="E40" s="38"/>
      <c r="F40" s="38"/>
      <c r="G40" s="38"/>
      <c r="H40" s="40"/>
      <c r="I40" s="38"/>
      <c r="J40" s="38"/>
      <c r="K40" s="38"/>
      <c r="L40" s="40"/>
      <c r="M40" s="38"/>
      <c r="N40" s="38"/>
      <c r="O40" s="38"/>
      <c r="Q40" s="38"/>
      <c r="R40" s="38"/>
    </row>
    <row r="41" spans="3:18">
      <c r="C41" s="38"/>
      <c r="D41" s="40"/>
      <c r="E41" s="38"/>
      <c r="F41" s="38"/>
      <c r="G41" s="38"/>
      <c r="H41" s="40"/>
      <c r="I41" s="38"/>
      <c r="J41" s="38"/>
      <c r="K41" s="38"/>
      <c r="L41" s="40"/>
      <c r="M41" s="38"/>
      <c r="N41" s="38"/>
      <c r="O41" s="38"/>
      <c r="P41" s="40"/>
      <c r="Q41" s="38"/>
      <c r="R41" s="38"/>
    </row>
    <row r="42" spans="3:18">
      <c r="C42" s="38" t="s">
        <v>73</v>
      </c>
      <c r="D42" s="40" t="s">
        <v>248</v>
      </c>
      <c r="E42" s="38" t="s">
        <v>108</v>
      </c>
      <c r="F42" s="38" t="s">
        <v>249</v>
      </c>
      <c r="G42" s="38" t="s">
        <v>168</v>
      </c>
      <c r="H42" s="39" t="s">
        <v>44</v>
      </c>
      <c r="I42" s="38"/>
      <c r="J42" s="39"/>
      <c r="K42" s="38" t="s">
        <v>169</v>
      </c>
      <c r="L42" s="38" t="s">
        <v>170</v>
      </c>
      <c r="M42" s="41">
        <v>0.19764999999999999</v>
      </c>
      <c r="N42" s="38"/>
      <c r="O42" s="38"/>
      <c r="P42" s="38" t="s">
        <v>250</v>
      </c>
      <c r="Q42" s="38"/>
      <c r="R42" s="38"/>
    </row>
    <row r="43" spans="3:18">
      <c r="C43" s="38" t="s">
        <v>73</v>
      </c>
      <c r="D43" s="40" t="s">
        <v>248</v>
      </c>
      <c r="E43" s="38" t="s">
        <v>251</v>
      </c>
      <c r="F43" s="38" t="s">
        <v>249</v>
      </c>
      <c r="G43" s="38" t="s">
        <v>168</v>
      </c>
      <c r="H43" s="39" t="s">
        <v>172</v>
      </c>
      <c r="I43" s="38"/>
      <c r="J43" s="39"/>
      <c r="K43" s="38" t="s">
        <v>173</v>
      </c>
      <c r="L43" s="38" t="s">
        <v>170</v>
      </c>
      <c r="M43" s="41">
        <v>0.33660000000000001</v>
      </c>
      <c r="N43" s="38"/>
      <c r="O43" s="38"/>
      <c r="P43" s="38" t="s">
        <v>252</v>
      </c>
      <c r="Q43" s="38"/>
      <c r="R43" s="38"/>
    </row>
    <row r="44" spans="3:18">
      <c r="C44" s="38" t="s">
        <v>73</v>
      </c>
      <c r="D44" s="40" t="s">
        <v>248</v>
      </c>
      <c r="E44" s="38" t="s">
        <v>251</v>
      </c>
      <c r="F44" s="38" t="s">
        <v>249</v>
      </c>
      <c r="G44" s="38" t="s">
        <v>168</v>
      </c>
      <c r="H44" s="39" t="s">
        <v>172</v>
      </c>
      <c r="I44" s="38"/>
      <c r="J44" s="39"/>
      <c r="K44" s="38" t="s">
        <v>65</v>
      </c>
      <c r="L44" s="38" t="s">
        <v>170</v>
      </c>
      <c r="M44" s="41">
        <v>3.0210000000000001E-2</v>
      </c>
      <c r="N44" s="38"/>
      <c r="O44" s="38"/>
      <c r="P44" s="38" t="s">
        <v>253</v>
      </c>
      <c r="Q44" s="38"/>
      <c r="R44" s="38"/>
    </row>
    <row r="45" spans="3:18">
      <c r="C45" s="38" t="s">
        <v>73</v>
      </c>
      <c r="D45" s="40" t="s">
        <v>248</v>
      </c>
      <c r="E45" s="38" t="s">
        <v>109</v>
      </c>
      <c r="F45" s="38" t="s">
        <v>249</v>
      </c>
      <c r="G45" s="38" t="s">
        <v>168</v>
      </c>
      <c r="H45" s="39" t="s">
        <v>47</v>
      </c>
      <c r="I45" s="38"/>
      <c r="J45" s="39"/>
      <c r="K45" s="38" t="s">
        <v>169</v>
      </c>
      <c r="L45" s="38" t="s">
        <v>170</v>
      </c>
      <c r="M45" s="41">
        <v>0.1817</v>
      </c>
      <c r="N45" s="38"/>
      <c r="O45" s="38"/>
      <c r="P45" s="38" t="s">
        <v>254</v>
      </c>
      <c r="Q45" s="38"/>
      <c r="R45" s="38"/>
    </row>
    <row r="46" spans="3:18">
      <c r="C46" s="38" t="s">
        <v>73</v>
      </c>
      <c r="D46" s="40" t="s">
        <v>248</v>
      </c>
      <c r="E46" s="38" t="s">
        <v>110</v>
      </c>
      <c r="F46" s="38" t="s">
        <v>249</v>
      </c>
      <c r="G46" s="38" t="s">
        <v>178</v>
      </c>
      <c r="H46" s="39" t="s">
        <v>179</v>
      </c>
      <c r="I46" s="38"/>
      <c r="J46" s="39"/>
      <c r="K46" s="38" t="s">
        <v>169</v>
      </c>
      <c r="L46" s="38" t="s">
        <v>170</v>
      </c>
      <c r="M46" s="41">
        <v>0.53078000000000003</v>
      </c>
      <c r="N46" s="38"/>
      <c r="O46" s="38"/>
      <c r="P46" s="38" t="s">
        <v>255</v>
      </c>
      <c r="Q46" s="38"/>
      <c r="R46" s="38"/>
    </row>
    <row r="47" spans="3:18">
      <c r="C47" s="38" t="s">
        <v>73</v>
      </c>
      <c r="D47" s="40" t="s">
        <v>248</v>
      </c>
      <c r="E47" s="38" t="s">
        <v>99</v>
      </c>
      <c r="F47" s="38" t="s">
        <v>249</v>
      </c>
      <c r="G47" s="38" t="s">
        <v>178</v>
      </c>
      <c r="H47" s="39" t="s">
        <v>181</v>
      </c>
      <c r="I47" s="38"/>
      <c r="J47" s="39"/>
      <c r="K47" s="38" t="s">
        <v>169</v>
      </c>
      <c r="L47" s="38" t="s">
        <v>170</v>
      </c>
      <c r="M47" s="41">
        <v>0.61101000000000005</v>
      </c>
      <c r="N47" s="38"/>
      <c r="O47" s="38"/>
      <c r="P47" s="38" t="s">
        <v>256</v>
      </c>
      <c r="Q47" s="38"/>
      <c r="R47" s="38"/>
    </row>
    <row r="48" spans="3:18">
      <c r="C48" s="38" t="s">
        <v>73</v>
      </c>
      <c r="D48" s="40" t="s">
        <v>248</v>
      </c>
      <c r="E48" s="38" t="s">
        <v>111</v>
      </c>
      <c r="F48" s="38" t="s">
        <v>249</v>
      </c>
      <c r="G48" s="38" t="s">
        <v>178</v>
      </c>
      <c r="H48" s="39" t="s">
        <v>184</v>
      </c>
      <c r="I48" s="38"/>
      <c r="J48" s="39"/>
      <c r="K48" s="38" t="s">
        <v>169</v>
      </c>
      <c r="L48" s="38" t="s">
        <v>170</v>
      </c>
      <c r="M48" s="41">
        <v>0.62665000000000004</v>
      </c>
      <c r="N48" s="38"/>
      <c r="O48" s="38"/>
      <c r="P48" s="38" t="s">
        <v>257</v>
      </c>
      <c r="Q48" s="38"/>
      <c r="R48" s="38"/>
    </row>
    <row r="49" spans="2:18">
      <c r="C49" s="38" t="s">
        <v>258</v>
      </c>
      <c r="D49" s="38" t="s">
        <v>249</v>
      </c>
      <c r="E49" s="38" t="s">
        <v>112</v>
      </c>
      <c r="F49" s="38" t="s">
        <v>249</v>
      </c>
      <c r="G49" s="38" t="s">
        <v>168</v>
      </c>
      <c r="H49" s="39" t="s">
        <v>46</v>
      </c>
      <c r="I49" s="38"/>
      <c r="J49" s="39"/>
      <c r="K49" s="38" t="s">
        <v>169</v>
      </c>
      <c r="L49" s="38" t="s">
        <v>170</v>
      </c>
      <c r="M49" s="41">
        <v>0.18551000000000001</v>
      </c>
      <c r="N49" s="38"/>
      <c r="O49" s="38"/>
      <c r="P49" s="38" t="s">
        <v>259</v>
      </c>
      <c r="Q49" s="38"/>
      <c r="R49" s="38"/>
    </row>
    <row r="50" spans="2:18">
      <c r="C50" s="38" t="s">
        <v>73</v>
      </c>
      <c r="D50" s="40" t="s">
        <v>248</v>
      </c>
      <c r="E50" s="38" t="s">
        <v>100</v>
      </c>
      <c r="F50" s="38" t="s">
        <v>249</v>
      </c>
      <c r="G50" s="38" t="s">
        <v>178</v>
      </c>
      <c r="H50" s="39" t="s">
        <v>186</v>
      </c>
      <c r="I50" s="38"/>
      <c r="J50" s="39"/>
      <c r="K50" s="38" t="s">
        <v>169</v>
      </c>
      <c r="L50" s="38" t="s">
        <v>170</v>
      </c>
      <c r="M50" s="41">
        <v>0.58094000000000001</v>
      </c>
      <c r="N50" s="38"/>
      <c r="O50" s="38"/>
      <c r="P50" s="38" t="s">
        <v>260</v>
      </c>
      <c r="Q50" s="38"/>
      <c r="R50" s="38"/>
    </row>
    <row r="51" spans="2:18">
      <c r="C51" s="38" t="s">
        <v>73</v>
      </c>
      <c r="D51" s="40" t="s">
        <v>248</v>
      </c>
      <c r="E51" s="38" t="s">
        <v>113</v>
      </c>
      <c r="F51" s="38" t="s">
        <v>249</v>
      </c>
      <c r="G51" s="38" t="s">
        <v>189</v>
      </c>
      <c r="H51" s="39" t="s">
        <v>190</v>
      </c>
      <c r="I51" s="38"/>
      <c r="J51" s="39"/>
      <c r="K51" s="38" t="s">
        <v>191</v>
      </c>
      <c r="L51" s="38" t="s">
        <v>170</v>
      </c>
      <c r="M51" s="41">
        <v>470.95724000000001</v>
      </c>
      <c r="N51" s="38"/>
      <c r="O51" s="38"/>
      <c r="P51" s="38" t="s">
        <v>261</v>
      </c>
      <c r="Q51" s="38"/>
      <c r="R51" s="38"/>
    </row>
    <row r="52" spans="2:18">
      <c r="C52" s="38" t="s">
        <v>73</v>
      </c>
      <c r="D52" s="40" t="s">
        <v>248</v>
      </c>
      <c r="E52" s="38" t="s">
        <v>114</v>
      </c>
      <c r="F52" s="38" t="s">
        <v>262</v>
      </c>
      <c r="G52" s="38" t="s">
        <v>263</v>
      </c>
      <c r="H52" s="39" t="s">
        <v>51</v>
      </c>
      <c r="I52" s="38"/>
      <c r="J52" s="39"/>
      <c r="K52" s="38" t="s">
        <v>191</v>
      </c>
      <c r="L52" s="38" t="s">
        <v>170</v>
      </c>
      <c r="M52" s="41">
        <v>52.14</v>
      </c>
      <c r="N52" s="38"/>
      <c r="O52" s="38"/>
      <c r="P52" s="38" t="s">
        <v>264</v>
      </c>
      <c r="Q52" s="38"/>
      <c r="R52" s="38"/>
    </row>
    <row r="53" spans="2:18">
      <c r="C53" s="38" t="s">
        <v>73</v>
      </c>
      <c r="D53" s="40" t="s">
        <v>248</v>
      </c>
      <c r="E53" s="38" t="s">
        <v>115</v>
      </c>
      <c r="F53" s="38" t="s">
        <v>262</v>
      </c>
      <c r="G53" s="38" t="s">
        <v>263</v>
      </c>
      <c r="H53" s="39" t="s">
        <v>52</v>
      </c>
      <c r="I53" s="38"/>
      <c r="J53" s="39"/>
      <c r="K53" s="38" t="s">
        <v>191</v>
      </c>
      <c r="L53" s="38" t="s">
        <v>170</v>
      </c>
      <c r="M53" s="41">
        <v>30.4</v>
      </c>
      <c r="N53" s="38"/>
      <c r="O53" s="38"/>
      <c r="P53" s="38" t="s">
        <v>265</v>
      </c>
      <c r="Q53" s="38"/>
      <c r="R53" s="38"/>
    </row>
    <row r="54" spans="2:18">
      <c r="C54" s="38" t="s">
        <v>73</v>
      </c>
      <c r="D54" s="40" t="s">
        <v>248</v>
      </c>
      <c r="E54" s="38" t="s">
        <v>116</v>
      </c>
      <c r="F54" s="38" t="s">
        <v>262</v>
      </c>
      <c r="G54" s="38" t="s">
        <v>263</v>
      </c>
      <c r="H54" s="39" t="s">
        <v>50</v>
      </c>
      <c r="I54" s="38"/>
      <c r="J54" s="39"/>
      <c r="K54" s="38" t="s">
        <v>191</v>
      </c>
      <c r="L54" s="38" t="s">
        <v>170</v>
      </c>
      <c r="M54" s="41">
        <v>177</v>
      </c>
      <c r="N54" s="38"/>
      <c r="O54" s="38"/>
      <c r="P54" s="38" t="s">
        <v>266</v>
      </c>
      <c r="Q54" s="38"/>
      <c r="R54" s="38"/>
    </row>
    <row r="55" spans="2:18">
      <c r="C55" s="38"/>
      <c r="D55" s="40"/>
      <c r="E55" s="38"/>
      <c r="F55" s="38"/>
      <c r="G55" s="38"/>
      <c r="H55" s="39"/>
      <c r="I55" s="38"/>
      <c r="J55" s="39"/>
      <c r="K55" s="38"/>
      <c r="L55" s="38"/>
      <c r="M55" s="41"/>
      <c r="N55" s="38"/>
      <c r="O55" s="38"/>
      <c r="P55" s="38"/>
      <c r="Q55" s="38"/>
      <c r="R55" s="38"/>
    </row>
    <row r="56" spans="2:18" ht="28.5">
      <c r="C56" s="38" t="s">
        <v>267</v>
      </c>
      <c r="D56" s="40" t="s">
        <v>268</v>
      </c>
      <c r="E56" s="38" t="s">
        <v>101</v>
      </c>
      <c r="F56" s="38" t="s">
        <v>269</v>
      </c>
      <c r="G56" s="38" t="s">
        <v>270</v>
      </c>
      <c r="H56" s="39" t="s">
        <v>215</v>
      </c>
      <c r="I56" s="38"/>
      <c r="J56" s="39" t="s">
        <v>60</v>
      </c>
      <c r="K56" s="38" t="s">
        <v>216</v>
      </c>
      <c r="L56" s="38" t="s">
        <v>170</v>
      </c>
      <c r="M56" s="41">
        <v>9.8629999999999995E-2</v>
      </c>
      <c r="N56" s="38"/>
      <c r="O56" s="38"/>
      <c r="P56" s="38" t="s">
        <v>271</v>
      </c>
      <c r="Q56" s="38"/>
      <c r="R56" s="38"/>
    </row>
    <row r="57" spans="2:18" ht="28.5">
      <c r="C57" s="38" t="s">
        <v>267</v>
      </c>
      <c r="D57" s="40" t="s">
        <v>268</v>
      </c>
      <c r="E57" s="38" t="s">
        <v>103</v>
      </c>
      <c r="F57" s="38" t="s">
        <v>269</v>
      </c>
      <c r="G57" s="38" t="s">
        <v>270</v>
      </c>
      <c r="H57" s="39" t="s">
        <v>215</v>
      </c>
      <c r="I57" s="38"/>
      <c r="J57" s="39" t="s">
        <v>61</v>
      </c>
      <c r="K57" s="38" t="s">
        <v>216</v>
      </c>
      <c r="L57" s="38" t="s">
        <v>170</v>
      </c>
      <c r="M57" s="41">
        <v>9.9500000000000005E-2</v>
      </c>
      <c r="N57" s="38"/>
      <c r="O57" s="38"/>
      <c r="P57" s="38" t="s">
        <v>272</v>
      </c>
      <c r="Q57" s="38"/>
      <c r="R57" s="38"/>
    </row>
    <row r="58" spans="2:18" ht="28.5">
      <c r="C58" s="38" t="s">
        <v>267</v>
      </c>
      <c r="D58" s="40" t="s">
        <v>268</v>
      </c>
      <c r="E58" s="38" t="s">
        <v>104</v>
      </c>
      <c r="F58" s="38" t="s">
        <v>273</v>
      </c>
      <c r="G58" s="38" t="s">
        <v>274</v>
      </c>
      <c r="H58" s="39" t="s">
        <v>223</v>
      </c>
      <c r="I58" s="38"/>
      <c r="J58" s="39" t="s">
        <v>60</v>
      </c>
      <c r="K58" s="38" t="s">
        <v>216</v>
      </c>
      <c r="L58" s="38" t="s">
        <v>170</v>
      </c>
      <c r="M58" s="41">
        <v>6.6729999999999998E-2</v>
      </c>
      <c r="N58" s="38"/>
      <c r="O58" s="38"/>
      <c r="P58" s="38" t="s">
        <v>275</v>
      </c>
      <c r="Q58" s="38"/>
      <c r="R58" s="38"/>
    </row>
    <row r="59" spans="2:18" ht="28.5">
      <c r="C59" s="38" t="s">
        <v>267</v>
      </c>
      <c r="D59" s="40" t="s">
        <v>268</v>
      </c>
      <c r="E59" s="38" t="s">
        <v>105</v>
      </c>
      <c r="F59" s="38" t="s">
        <v>273</v>
      </c>
      <c r="G59" s="38" t="s">
        <v>274</v>
      </c>
      <c r="H59" s="39" t="s">
        <v>223</v>
      </c>
      <c r="I59" s="38"/>
      <c r="J59" s="39" t="s">
        <v>61</v>
      </c>
      <c r="K59" s="38" t="s">
        <v>216</v>
      </c>
      <c r="L59" s="38" t="s">
        <v>170</v>
      </c>
      <c r="M59" s="41">
        <v>7.4010000000000006E-2</v>
      </c>
      <c r="N59" s="38"/>
      <c r="O59" s="38"/>
      <c r="P59" s="38" t="s">
        <v>276</v>
      </c>
      <c r="Q59" s="38"/>
      <c r="R59" s="38"/>
    </row>
    <row r="60" spans="2:18">
      <c r="C60" s="38"/>
      <c r="D60" s="40"/>
      <c r="E60" s="38"/>
      <c r="F60" s="38"/>
      <c r="G60" s="38"/>
      <c r="H60" s="39"/>
      <c r="I60" s="38"/>
      <c r="J60" s="39"/>
      <c r="K60" s="38"/>
      <c r="L60" s="38"/>
      <c r="M60" s="41"/>
      <c r="N60" s="38"/>
      <c r="O60" s="38"/>
      <c r="P60" s="38"/>
      <c r="Q60" s="38"/>
      <c r="R60" s="38"/>
    </row>
    <row r="61" spans="2:18">
      <c r="C61" s="38"/>
      <c r="D61" s="40"/>
      <c r="E61" s="38"/>
      <c r="F61" s="38"/>
      <c r="G61" s="38"/>
      <c r="H61" s="39"/>
      <c r="I61" s="38"/>
      <c r="J61" s="39"/>
      <c r="K61" s="38"/>
      <c r="L61" s="38"/>
      <c r="M61" s="41"/>
      <c r="N61" s="38"/>
      <c r="O61" s="38"/>
      <c r="P61" s="38"/>
      <c r="Q61" s="38"/>
      <c r="R61" s="38"/>
    </row>
    <row r="62" spans="2:18" ht="15" thickBot="1">
      <c r="C62" s="38"/>
      <c r="D62" s="40"/>
      <c r="E62" s="38"/>
      <c r="F62" s="38"/>
      <c r="G62" s="38"/>
      <c r="H62" s="40"/>
      <c r="I62" s="38"/>
      <c r="J62" s="38"/>
      <c r="K62" s="38"/>
      <c r="L62" s="40"/>
      <c r="M62" s="38"/>
      <c r="N62" s="38"/>
      <c r="O62" s="38"/>
      <c r="P62" s="40"/>
      <c r="Q62" s="38"/>
      <c r="R62" s="38"/>
    </row>
    <row r="63" spans="2:18" ht="29.25" thickBot="1">
      <c r="C63" s="38" t="s">
        <v>73</v>
      </c>
      <c r="D63" s="40" t="s">
        <v>277</v>
      </c>
      <c r="E63" s="6" t="s">
        <v>82</v>
      </c>
      <c r="F63" s="42" t="s">
        <v>278</v>
      </c>
      <c r="G63" s="42" t="s">
        <v>279</v>
      </c>
      <c r="H63" s="47" t="s">
        <v>246</v>
      </c>
      <c r="I63" s="42" t="s">
        <v>40</v>
      </c>
      <c r="J63" s="47"/>
      <c r="K63" s="42" t="s">
        <v>40</v>
      </c>
      <c r="L63" s="42" t="s">
        <v>170</v>
      </c>
      <c r="M63" s="48">
        <v>1.8530000000000001E-2</v>
      </c>
      <c r="N63" s="38"/>
      <c r="O63" s="38"/>
      <c r="P63" s="42" t="s">
        <v>280</v>
      </c>
      <c r="Q63" s="38"/>
      <c r="R63" s="38"/>
    </row>
    <row r="64" spans="2:18" ht="28.5">
      <c r="B64" s="2"/>
      <c r="C64" s="38" t="s">
        <v>73</v>
      </c>
      <c r="D64" s="42" t="s">
        <v>281</v>
      </c>
      <c r="E64" s="42" t="s">
        <v>281</v>
      </c>
      <c r="F64" s="42" t="s">
        <v>281</v>
      </c>
      <c r="G64" s="42" t="s">
        <v>282</v>
      </c>
      <c r="H64" s="47" t="s">
        <v>246</v>
      </c>
      <c r="I64" s="42" t="s">
        <v>40</v>
      </c>
      <c r="J64" s="47"/>
      <c r="K64" s="42" t="s">
        <v>40</v>
      </c>
      <c r="L64" s="42" t="s">
        <v>170</v>
      </c>
      <c r="M64" s="48">
        <v>4.5900000000000003E-2</v>
      </c>
      <c r="N64" s="38"/>
      <c r="O64" s="38"/>
      <c r="P64" s="42" t="s">
        <v>283</v>
      </c>
      <c r="Q64" s="38"/>
      <c r="R64" s="38"/>
    </row>
    <row r="65" spans="2:18" ht="28.5">
      <c r="B65" s="4"/>
      <c r="C65" s="38" t="s">
        <v>73</v>
      </c>
      <c r="D65" s="49" t="s">
        <v>281</v>
      </c>
      <c r="E65" s="49" t="s">
        <v>281</v>
      </c>
      <c r="F65" s="49" t="s">
        <v>281</v>
      </c>
      <c r="G65" s="49" t="s">
        <v>284</v>
      </c>
      <c r="H65" s="50" t="s">
        <v>246</v>
      </c>
      <c r="I65" s="49" t="s">
        <v>40</v>
      </c>
      <c r="J65" s="50"/>
      <c r="K65" s="49" t="s">
        <v>40</v>
      </c>
      <c r="L65" s="49" t="s">
        <v>170</v>
      </c>
      <c r="M65" s="51">
        <v>3.9699999999999996E-3</v>
      </c>
      <c r="N65" s="38"/>
      <c r="O65" s="38"/>
      <c r="P65" s="49" t="s">
        <v>285</v>
      </c>
      <c r="Q65" s="38"/>
      <c r="R65" s="38"/>
    </row>
    <row r="66" spans="2:18" ht="15" thickBot="1">
      <c r="C66" s="38"/>
      <c r="D66" s="40"/>
      <c r="E66" s="38"/>
      <c r="F66" s="38"/>
      <c r="G66" s="38"/>
      <c r="H66" s="40"/>
      <c r="I66" s="38"/>
      <c r="J66" s="38"/>
      <c r="K66" s="38"/>
      <c r="L66" s="40"/>
      <c r="M66" s="38"/>
      <c r="N66" s="38"/>
      <c r="O66" s="38"/>
      <c r="P66" s="40"/>
      <c r="Q66" s="38"/>
      <c r="R66" s="38"/>
    </row>
    <row r="67" spans="2:18" ht="15" thickBot="1">
      <c r="C67" s="38" t="s">
        <v>73</v>
      </c>
      <c r="D67" s="40" t="s">
        <v>133</v>
      </c>
      <c r="E67" s="38" t="s">
        <v>75</v>
      </c>
      <c r="F67" s="42" t="s">
        <v>75</v>
      </c>
      <c r="G67" s="42" t="s">
        <v>75</v>
      </c>
      <c r="H67" s="47" t="s">
        <v>75</v>
      </c>
      <c r="I67" s="42"/>
      <c r="J67" s="47"/>
      <c r="K67" s="42" t="s">
        <v>173</v>
      </c>
      <c r="L67" s="42" t="s">
        <v>170</v>
      </c>
      <c r="M67" s="48">
        <v>0.1913</v>
      </c>
      <c r="N67" s="38"/>
      <c r="O67" s="38"/>
      <c r="P67" s="42" t="s">
        <v>286</v>
      </c>
      <c r="Q67" s="38"/>
      <c r="R67" s="38"/>
    </row>
    <row r="68" spans="2:18">
      <c r="C68" s="38" t="s">
        <v>73</v>
      </c>
      <c r="D68" s="40" t="s">
        <v>133</v>
      </c>
      <c r="E68" s="38" t="s">
        <v>76</v>
      </c>
      <c r="F68" s="42" t="s">
        <v>76</v>
      </c>
      <c r="G68" s="42" t="s">
        <v>76</v>
      </c>
      <c r="H68" s="47" t="s">
        <v>76</v>
      </c>
      <c r="I68" s="42"/>
      <c r="J68" s="47"/>
      <c r="K68" s="42" t="s">
        <v>173</v>
      </c>
      <c r="L68" s="42" t="s">
        <v>170</v>
      </c>
      <c r="M68" s="48">
        <v>0.17088</v>
      </c>
      <c r="N68" s="38"/>
      <c r="O68" s="38"/>
      <c r="P68" s="42" t="s">
        <v>287</v>
      </c>
      <c r="Q68" s="38"/>
      <c r="R68" s="38"/>
    </row>
    <row r="69" spans="2:18">
      <c r="C69" s="38"/>
      <c r="D69" s="40"/>
      <c r="E69" s="38"/>
      <c r="F69" s="38"/>
      <c r="G69" s="38"/>
      <c r="H69" s="40"/>
      <c r="I69" s="38"/>
      <c r="J69" s="38"/>
      <c r="K69" s="38"/>
      <c r="L69" s="40"/>
      <c r="M69" s="38"/>
      <c r="N69" s="38"/>
      <c r="O69" s="38"/>
      <c r="P69" s="40"/>
      <c r="Q69" s="38"/>
      <c r="R69" s="38"/>
    </row>
    <row r="70" spans="2:18">
      <c r="C70" s="38" t="s">
        <v>73</v>
      </c>
      <c r="D70" s="40" t="s">
        <v>288</v>
      </c>
      <c r="E70" s="6" t="s">
        <v>86</v>
      </c>
      <c r="F70" s="38" t="s">
        <v>289</v>
      </c>
      <c r="G70" s="38" t="s">
        <v>290</v>
      </c>
      <c r="H70" s="39" t="s">
        <v>291</v>
      </c>
      <c r="I70" s="38"/>
      <c r="J70" s="39" t="s">
        <v>292</v>
      </c>
      <c r="K70" s="38" t="s">
        <v>191</v>
      </c>
      <c r="L70" s="38" t="s">
        <v>170</v>
      </c>
      <c r="M70" s="41">
        <v>4.6856799999999996</v>
      </c>
      <c r="N70" s="38"/>
      <c r="O70" s="38"/>
      <c r="P70" s="38" t="s">
        <v>293</v>
      </c>
      <c r="Q70" s="38"/>
      <c r="R70" s="38"/>
    </row>
    <row r="71" spans="2:18">
      <c r="C71" s="38" t="s">
        <v>73</v>
      </c>
      <c r="D71" s="40" t="s">
        <v>288</v>
      </c>
      <c r="E71" s="5" t="s">
        <v>87</v>
      </c>
      <c r="F71" s="38" t="s">
        <v>289</v>
      </c>
      <c r="G71" s="38" t="s">
        <v>294</v>
      </c>
      <c r="H71" s="39" t="s">
        <v>295</v>
      </c>
      <c r="I71" s="38"/>
      <c r="J71" s="39" t="s">
        <v>296</v>
      </c>
      <c r="K71" s="38" t="s">
        <v>191</v>
      </c>
      <c r="L71" s="38" t="s">
        <v>170</v>
      </c>
      <c r="M71" s="41">
        <v>4.6856799999999996</v>
      </c>
      <c r="N71" s="38"/>
      <c r="O71" s="38"/>
      <c r="P71" s="38" t="s">
        <v>297</v>
      </c>
      <c r="Q71" s="38"/>
      <c r="R71" s="38"/>
    </row>
    <row r="72" spans="2:18">
      <c r="C72" s="38" t="s">
        <v>73</v>
      </c>
      <c r="D72" s="40" t="s">
        <v>288</v>
      </c>
      <c r="E72" s="5" t="s">
        <v>88</v>
      </c>
      <c r="F72" s="38" t="s">
        <v>289</v>
      </c>
      <c r="G72" s="38" t="s">
        <v>294</v>
      </c>
      <c r="H72" s="39" t="s">
        <v>295</v>
      </c>
      <c r="I72" s="38"/>
      <c r="J72" s="39" t="s">
        <v>296</v>
      </c>
      <c r="K72" s="38" t="s">
        <v>191</v>
      </c>
      <c r="L72" s="38" t="s">
        <v>170</v>
      </c>
      <c r="M72" s="41">
        <v>4.6856799999999996</v>
      </c>
      <c r="N72" s="38"/>
      <c r="O72" s="38"/>
      <c r="P72" s="38" t="s">
        <v>297</v>
      </c>
      <c r="Q72" s="38"/>
      <c r="R72" s="38"/>
    </row>
    <row r="73" spans="2:18">
      <c r="C73" s="38" t="s">
        <v>73</v>
      </c>
      <c r="D73" s="40" t="s">
        <v>288</v>
      </c>
      <c r="E73" s="5" t="s">
        <v>89</v>
      </c>
      <c r="F73" s="38" t="s">
        <v>289</v>
      </c>
      <c r="G73" s="38" t="s">
        <v>298</v>
      </c>
      <c r="H73" s="39" t="s">
        <v>299</v>
      </c>
      <c r="I73" s="38"/>
      <c r="J73" s="39" t="s">
        <v>300</v>
      </c>
      <c r="K73" s="38" t="s">
        <v>191</v>
      </c>
      <c r="L73" s="38" t="s">
        <v>170</v>
      </c>
      <c r="M73" s="41">
        <v>8.9831099999999999</v>
      </c>
      <c r="N73" s="38"/>
      <c r="O73" s="38"/>
      <c r="P73" s="38" t="s">
        <v>301</v>
      </c>
      <c r="Q73" s="38"/>
      <c r="R73" s="38"/>
    </row>
    <row r="74" spans="2:18">
      <c r="C74" s="38" t="s">
        <v>73</v>
      </c>
      <c r="D74" s="40" t="s">
        <v>288</v>
      </c>
      <c r="E74" s="6" t="s">
        <v>90</v>
      </c>
      <c r="F74" s="38" t="s">
        <v>289</v>
      </c>
      <c r="G74" s="38" t="s">
        <v>298</v>
      </c>
      <c r="H74" s="39" t="s">
        <v>302</v>
      </c>
      <c r="I74" s="38"/>
      <c r="J74" s="39" t="s">
        <v>303</v>
      </c>
      <c r="K74" s="38" t="s">
        <v>191</v>
      </c>
      <c r="L74" s="38" t="s">
        <v>170</v>
      </c>
      <c r="M74" s="41">
        <v>8.9831099999999999</v>
      </c>
      <c r="N74" s="38"/>
      <c r="O74" s="38"/>
      <c r="P74" s="38" t="s">
        <v>304</v>
      </c>
      <c r="Q74" s="38"/>
      <c r="R74" s="38"/>
    </row>
    <row r="75" spans="2:18">
      <c r="C75" s="38" t="s">
        <v>73</v>
      </c>
      <c r="D75" s="40" t="s">
        <v>288</v>
      </c>
      <c r="E75" s="5" t="s">
        <v>91</v>
      </c>
      <c r="F75" s="38" t="s">
        <v>289</v>
      </c>
      <c r="G75" s="38" t="s">
        <v>298</v>
      </c>
      <c r="H75" s="39" t="s">
        <v>305</v>
      </c>
      <c r="I75" s="38"/>
      <c r="J75" s="39" t="s">
        <v>306</v>
      </c>
      <c r="K75" s="38" t="s">
        <v>191</v>
      </c>
      <c r="L75" s="38" t="s">
        <v>170</v>
      </c>
      <c r="M75" s="41">
        <v>4.6856799999999996</v>
      </c>
      <c r="N75" s="38"/>
      <c r="O75" s="38"/>
      <c r="P75" s="38" t="s">
        <v>307</v>
      </c>
      <c r="Q75" s="38"/>
      <c r="R75" s="38"/>
    </row>
    <row r="76" spans="2:18">
      <c r="C76" s="38" t="s">
        <v>73</v>
      </c>
      <c r="D76" s="40" t="s">
        <v>288</v>
      </c>
      <c r="E76" s="6" t="s">
        <v>92</v>
      </c>
      <c r="F76" s="38" t="s">
        <v>289</v>
      </c>
      <c r="G76" s="38" t="s">
        <v>308</v>
      </c>
      <c r="H76" s="39" t="s">
        <v>309</v>
      </c>
      <c r="I76" s="38"/>
      <c r="J76" s="39" t="s">
        <v>296</v>
      </c>
      <c r="K76" s="38" t="s">
        <v>191</v>
      </c>
      <c r="L76" s="38" t="s">
        <v>170</v>
      </c>
      <c r="M76" s="41">
        <v>4.6856799999999996</v>
      </c>
      <c r="N76" s="38"/>
      <c r="O76" s="38"/>
      <c r="P76" s="38" t="s">
        <v>310</v>
      </c>
      <c r="Q76" s="38"/>
      <c r="R76" s="38"/>
    </row>
    <row r="77" spans="2:18">
      <c r="C77" s="38" t="s">
        <v>73</v>
      </c>
      <c r="D77" s="40" t="s">
        <v>288</v>
      </c>
      <c r="E77" s="6" t="s">
        <v>93</v>
      </c>
      <c r="F77" s="39" t="s">
        <v>289</v>
      </c>
      <c r="G77" s="38" t="s">
        <v>311</v>
      </c>
      <c r="H77" s="39" t="s">
        <v>312</v>
      </c>
      <c r="I77" s="38"/>
      <c r="J77" s="39" t="s">
        <v>292</v>
      </c>
      <c r="K77" s="38" t="s">
        <v>191</v>
      </c>
      <c r="L77" s="38" t="s">
        <v>170</v>
      </c>
      <c r="M77" s="41">
        <v>4.6856799999999996</v>
      </c>
      <c r="N77" s="38"/>
      <c r="O77" s="38"/>
      <c r="P77" s="38" t="s">
        <v>313</v>
      </c>
      <c r="Q77" s="38"/>
      <c r="R77" s="38"/>
    </row>
    <row r="78" spans="2:18">
      <c r="C78" s="38" t="s">
        <v>73</v>
      </c>
      <c r="D78" s="40" t="s">
        <v>288</v>
      </c>
      <c r="E78" s="6" t="s">
        <v>95</v>
      </c>
      <c r="F78" s="38" t="s">
        <v>289</v>
      </c>
      <c r="G78" s="38" t="s">
        <v>314</v>
      </c>
      <c r="H78" s="39" t="s">
        <v>315</v>
      </c>
      <c r="I78" s="38"/>
      <c r="J78" s="39" t="s">
        <v>296</v>
      </c>
      <c r="K78" s="38" t="s">
        <v>191</v>
      </c>
      <c r="L78" s="38" t="s">
        <v>170</v>
      </c>
      <c r="M78" s="41">
        <v>4.6856799999999996</v>
      </c>
      <c r="N78" s="38"/>
      <c r="O78" s="38"/>
      <c r="P78" s="38" t="s">
        <v>316</v>
      </c>
      <c r="Q78" s="38"/>
      <c r="R78" s="38"/>
    </row>
    <row r="79" spans="2:18">
      <c r="C79" s="38" t="s">
        <v>73</v>
      </c>
      <c r="D79" s="40" t="s">
        <v>288</v>
      </c>
      <c r="E79" s="6" t="s">
        <v>96</v>
      </c>
      <c r="F79" s="38" t="s">
        <v>289</v>
      </c>
      <c r="G79" s="38" t="s">
        <v>290</v>
      </c>
      <c r="H79" s="39" t="s">
        <v>317</v>
      </c>
      <c r="I79" s="38"/>
      <c r="J79" s="39" t="s">
        <v>292</v>
      </c>
      <c r="K79" s="38" t="s">
        <v>191</v>
      </c>
      <c r="L79" s="38" t="s">
        <v>170</v>
      </c>
      <c r="M79" s="41">
        <v>4.6856799999999996</v>
      </c>
      <c r="N79" s="38"/>
      <c r="O79" s="38"/>
      <c r="P79" s="38" t="s">
        <v>318</v>
      </c>
      <c r="Q79" s="38"/>
      <c r="R79" s="38"/>
    </row>
    <row r="80" spans="2:18">
      <c r="C80" s="38" t="s">
        <v>73</v>
      </c>
      <c r="D80" s="40" t="s">
        <v>288</v>
      </c>
      <c r="E80" s="6" t="s">
        <v>319</v>
      </c>
      <c r="F80" s="38" t="s">
        <v>289</v>
      </c>
      <c r="G80" s="38" t="s">
        <v>294</v>
      </c>
      <c r="H80" s="39" t="s">
        <v>295</v>
      </c>
      <c r="I80" s="38"/>
      <c r="J80" s="39" t="s">
        <v>296</v>
      </c>
      <c r="K80" s="38" t="s">
        <v>191</v>
      </c>
      <c r="L80" s="38" t="s">
        <v>170</v>
      </c>
      <c r="M80" s="41">
        <v>4.6856799999999996</v>
      </c>
      <c r="N80" s="38"/>
      <c r="O80" s="38"/>
      <c r="P80" s="38" t="s">
        <v>297</v>
      </c>
      <c r="Q80" s="38"/>
      <c r="R80" s="38"/>
    </row>
    <row r="81" spans="3:18">
      <c r="C81" s="38" t="s">
        <v>73</v>
      </c>
      <c r="D81" s="40" t="s">
        <v>288</v>
      </c>
      <c r="E81" s="6" t="s">
        <v>97</v>
      </c>
      <c r="F81" s="38" t="s">
        <v>289</v>
      </c>
      <c r="G81" s="38" t="s">
        <v>298</v>
      </c>
      <c r="H81" s="39" t="s">
        <v>320</v>
      </c>
      <c r="I81" s="38"/>
      <c r="J81" s="39" t="s">
        <v>306</v>
      </c>
      <c r="K81" s="38" t="s">
        <v>191</v>
      </c>
      <c r="L81" s="38" t="s">
        <v>170</v>
      </c>
      <c r="M81" s="41">
        <v>4.6856799999999996</v>
      </c>
      <c r="N81" s="38"/>
      <c r="O81" s="38"/>
      <c r="P81" s="38" t="s">
        <v>321</v>
      </c>
      <c r="Q81" s="38"/>
      <c r="R81" s="38"/>
    </row>
    <row r="82" spans="3:18">
      <c r="C82" s="38"/>
      <c r="D82" s="40"/>
      <c r="E82" s="38"/>
      <c r="F82" s="38"/>
      <c r="G82" s="38"/>
      <c r="H82" s="40"/>
      <c r="I82" s="38"/>
      <c r="J82" s="38"/>
      <c r="K82" s="38"/>
      <c r="L82" s="40"/>
      <c r="M82" s="38"/>
      <c r="N82" s="38"/>
      <c r="O82" s="38"/>
      <c r="P82" s="40"/>
      <c r="Q82" s="38"/>
      <c r="R82" s="38"/>
    </row>
    <row r="83" spans="3:18">
      <c r="C83" s="38"/>
      <c r="D83" s="40"/>
      <c r="E83" s="38"/>
      <c r="F83" s="38"/>
      <c r="G83" s="38"/>
      <c r="H83" s="40"/>
      <c r="I83" s="38"/>
      <c r="J83" s="38"/>
      <c r="K83" s="38"/>
      <c r="L83" s="40"/>
      <c r="M83" s="38"/>
      <c r="N83" s="38"/>
      <c r="O83" s="38"/>
      <c r="P83" s="40"/>
      <c r="Q83" s="38"/>
      <c r="R83" s="38"/>
    </row>
    <row r="84" spans="3:18">
      <c r="C84" s="38"/>
      <c r="D84" s="40"/>
      <c r="E84" s="38"/>
      <c r="F84" s="38"/>
      <c r="G84" s="38"/>
      <c r="H84" s="40"/>
      <c r="I84" s="38"/>
      <c r="J84" s="38"/>
      <c r="K84" s="38"/>
      <c r="L84" s="40"/>
      <c r="M84" s="38"/>
      <c r="N84" s="38"/>
      <c r="O84" s="38"/>
      <c r="P84" s="40"/>
      <c r="Q84" s="38"/>
      <c r="R84" s="38"/>
    </row>
    <row r="85" spans="3:18">
      <c r="C85" s="38"/>
      <c r="D85" s="40"/>
      <c r="E85" s="38"/>
      <c r="F85" s="38"/>
      <c r="G85" s="38"/>
      <c r="H85" s="40"/>
      <c r="I85" s="38"/>
      <c r="J85" s="38"/>
      <c r="K85" s="38"/>
      <c r="L85" s="40"/>
      <c r="M85" s="38"/>
      <c r="N85" s="38"/>
      <c r="O85" s="38"/>
      <c r="P85" s="40"/>
      <c r="Q85" s="38"/>
      <c r="R85" s="38"/>
    </row>
    <row r="86" spans="3:18">
      <c r="C86" s="38"/>
      <c r="D86" s="40"/>
      <c r="E86" s="38"/>
      <c r="F86" s="38"/>
      <c r="G86" s="38"/>
      <c r="H86" s="40"/>
      <c r="I86" s="38"/>
      <c r="J86" s="38"/>
      <c r="K86" s="38"/>
      <c r="L86" s="40"/>
      <c r="M86" s="38"/>
      <c r="N86" s="38"/>
      <c r="O86" s="38"/>
      <c r="P86" s="40"/>
      <c r="Q86" s="38"/>
      <c r="R86" s="38"/>
    </row>
    <row r="87" spans="3:18">
      <c r="C87" s="38"/>
      <c r="D87" s="40"/>
      <c r="E87" s="38"/>
      <c r="F87" s="38"/>
      <c r="G87" s="38"/>
      <c r="H87" s="40"/>
      <c r="I87" s="38"/>
      <c r="J87" s="38"/>
      <c r="K87" s="38"/>
      <c r="L87" s="40"/>
      <c r="M87" s="38"/>
      <c r="N87" s="38"/>
      <c r="O87" s="38"/>
      <c r="P87" s="40"/>
      <c r="Q87" s="38"/>
      <c r="R87" s="38"/>
    </row>
    <row r="88" spans="3:18">
      <c r="C88" s="38"/>
      <c r="D88" s="40"/>
      <c r="E88" s="38"/>
      <c r="F88" s="38"/>
      <c r="G88" s="38"/>
      <c r="H88" s="40"/>
      <c r="I88" s="38"/>
      <c r="J88" s="38"/>
      <c r="K88" s="38"/>
      <c r="L88" s="40"/>
      <c r="M88" s="38"/>
      <c r="N88" s="38"/>
      <c r="O88" s="38"/>
      <c r="P88" s="40"/>
      <c r="Q88" s="38"/>
      <c r="R88" s="38"/>
    </row>
    <row r="89" spans="3:18">
      <c r="C89" s="38"/>
      <c r="D89" s="40"/>
      <c r="E89" s="38"/>
      <c r="F89" s="38"/>
      <c r="G89" s="38"/>
      <c r="H89" s="40"/>
      <c r="I89" s="38"/>
      <c r="J89" s="38"/>
      <c r="K89" s="38"/>
      <c r="L89" s="40"/>
      <c r="M89" s="38"/>
      <c r="N89" s="38"/>
      <c r="O89" s="38"/>
      <c r="P89" s="40"/>
      <c r="Q89" s="38"/>
      <c r="R89" s="38"/>
    </row>
    <row r="90" spans="3:18">
      <c r="C90" s="38"/>
      <c r="D90" s="40"/>
      <c r="E90" s="38"/>
      <c r="F90" s="38"/>
      <c r="G90" s="38"/>
      <c r="H90" s="40"/>
      <c r="I90" s="38"/>
      <c r="J90" s="38"/>
      <c r="K90" s="38"/>
      <c r="L90" s="40"/>
      <c r="M90" s="38"/>
      <c r="N90" s="38"/>
      <c r="O90" s="38"/>
      <c r="P90" s="40"/>
      <c r="Q90" s="38"/>
      <c r="R90" s="38"/>
    </row>
    <row r="91" spans="3:18">
      <c r="C91" s="38"/>
      <c r="D91" s="40"/>
      <c r="E91" s="38"/>
      <c r="F91" s="38"/>
      <c r="G91" s="38"/>
      <c r="H91" s="40"/>
      <c r="I91" s="38"/>
      <c r="J91" s="38"/>
      <c r="K91" s="38"/>
      <c r="L91" s="40"/>
      <c r="M91" s="38"/>
      <c r="N91" s="38"/>
      <c r="O91" s="38"/>
      <c r="P91" s="40"/>
      <c r="Q91" s="38"/>
      <c r="R91" s="38"/>
    </row>
    <row r="92" spans="3:18">
      <c r="C92" s="38"/>
      <c r="D92" s="40"/>
      <c r="E92" s="38"/>
      <c r="F92" s="38"/>
      <c r="G92" s="38"/>
      <c r="H92" s="40"/>
      <c r="I92" s="38"/>
      <c r="J92" s="38"/>
      <c r="K92" s="38"/>
      <c r="L92" s="40"/>
      <c r="M92" s="38"/>
      <c r="N92" s="38"/>
      <c r="O92" s="38"/>
      <c r="P92" s="40"/>
      <c r="Q92" s="38"/>
      <c r="R92" s="38"/>
    </row>
    <row r="93" spans="3:18">
      <c r="C93" s="38"/>
      <c r="D93" s="40"/>
      <c r="E93" s="38"/>
      <c r="F93" s="38"/>
      <c r="G93" s="38"/>
      <c r="H93" s="40"/>
      <c r="I93" s="38"/>
      <c r="J93" s="38"/>
      <c r="K93" s="38"/>
      <c r="L93" s="40"/>
      <c r="M93" s="38"/>
      <c r="N93" s="38"/>
      <c r="O93" s="38"/>
      <c r="P93" s="40"/>
      <c r="Q93" s="38"/>
      <c r="R93" s="38"/>
    </row>
    <row r="94" spans="3:18">
      <c r="C94" s="38"/>
      <c r="D94" s="40"/>
      <c r="E94" s="38"/>
      <c r="F94" s="38"/>
      <c r="G94" s="38"/>
      <c r="H94" s="40"/>
      <c r="I94" s="38"/>
      <c r="J94" s="38"/>
      <c r="K94" s="38"/>
      <c r="L94" s="40"/>
      <c r="M94" s="38"/>
      <c r="N94" s="38"/>
      <c r="O94" s="38"/>
      <c r="P94" s="40"/>
      <c r="Q94" s="38"/>
      <c r="R94" s="38"/>
    </row>
    <row r="95" spans="3:18">
      <c r="C95" s="38"/>
      <c r="D95" s="40"/>
      <c r="E95" s="38"/>
      <c r="F95" s="38"/>
      <c r="G95" s="38"/>
      <c r="H95" s="40"/>
      <c r="I95" s="38"/>
      <c r="J95" s="38"/>
      <c r="K95" s="38"/>
      <c r="L95" s="40"/>
      <c r="M95" s="38"/>
      <c r="N95" s="38"/>
      <c r="O95" s="38"/>
      <c r="P95" s="40"/>
      <c r="Q95" s="38"/>
      <c r="R95" s="38"/>
    </row>
    <row r="96" spans="3:18">
      <c r="C96" s="38"/>
      <c r="D96" s="40"/>
      <c r="E96" s="38"/>
      <c r="F96" s="38"/>
      <c r="G96" s="38"/>
      <c r="H96" s="40"/>
      <c r="I96" s="38"/>
      <c r="J96" s="38"/>
      <c r="K96" s="38"/>
      <c r="L96" s="40"/>
      <c r="M96" s="38"/>
      <c r="N96" s="38"/>
      <c r="O96" s="38"/>
      <c r="P96" s="40"/>
      <c r="Q96" s="38"/>
      <c r="R96" s="38"/>
    </row>
    <row r="97" spans="3:18">
      <c r="C97" s="38"/>
      <c r="D97" s="40"/>
      <c r="E97" s="38"/>
      <c r="F97" s="38"/>
      <c r="G97" s="38"/>
      <c r="H97" s="40"/>
      <c r="I97" s="38"/>
      <c r="J97" s="38"/>
      <c r="K97" s="38"/>
      <c r="L97" s="40"/>
      <c r="M97" s="38"/>
      <c r="N97" s="38"/>
      <c r="O97" s="38"/>
      <c r="P97" s="40"/>
      <c r="Q97" s="38"/>
      <c r="R97" s="38"/>
    </row>
    <row r="98" spans="3:18">
      <c r="C98" s="38"/>
      <c r="D98" s="40"/>
      <c r="E98" s="38"/>
      <c r="F98" s="38"/>
      <c r="G98" s="38"/>
      <c r="H98" s="40"/>
      <c r="I98" s="38"/>
      <c r="J98" s="38"/>
      <c r="K98" s="38"/>
      <c r="L98" s="40"/>
      <c r="M98" s="38"/>
      <c r="N98" s="38"/>
      <c r="O98" s="38"/>
      <c r="P98" s="40"/>
      <c r="Q98" s="38"/>
      <c r="R98" s="38"/>
    </row>
    <row r="99" spans="3:18">
      <c r="C99" s="38"/>
      <c r="D99" s="40"/>
      <c r="E99" s="38"/>
      <c r="F99" s="38"/>
      <c r="G99" s="38"/>
      <c r="H99" s="40"/>
      <c r="I99" s="38"/>
      <c r="J99" s="38"/>
      <c r="K99" s="38"/>
      <c r="L99" s="40"/>
      <c r="M99" s="38"/>
      <c r="N99" s="38"/>
      <c r="O99" s="38"/>
      <c r="P99" s="40"/>
      <c r="Q99" s="38"/>
      <c r="R99" s="38"/>
    </row>
    <row r="100" spans="3:18">
      <c r="C100" s="38"/>
      <c r="D100" s="40"/>
      <c r="E100" s="38"/>
      <c r="F100" s="38"/>
      <c r="G100" s="38"/>
      <c r="H100" s="40"/>
      <c r="I100" s="38"/>
      <c r="J100" s="38"/>
      <c r="K100" s="38"/>
      <c r="L100" s="40"/>
      <c r="M100" s="38"/>
      <c r="N100" s="38"/>
      <c r="O100" s="38"/>
      <c r="P100" s="40"/>
      <c r="Q100" s="38"/>
      <c r="R100" s="38"/>
    </row>
    <row r="101" spans="3:18">
      <c r="C101" s="38"/>
      <c r="D101" s="40"/>
      <c r="E101" s="38"/>
      <c r="F101" s="38"/>
      <c r="G101" s="38"/>
      <c r="H101" s="40"/>
      <c r="I101" s="38"/>
      <c r="J101" s="38"/>
      <c r="K101" s="38"/>
      <c r="L101" s="40"/>
      <c r="M101" s="38"/>
      <c r="N101" s="38"/>
      <c r="O101" s="38"/>
      <c r="P101" s="40"/>
      <c r="Q101" s="38"/>
      <c r="R101" s="38"/>
    </row>
    <row r="102" spans="3:18">
      <c r="C102" s="38"/>
      <c r="D102" s="40"/>
      <c r="E102" s="38"/>
      <c r="F102" s="38"/>
      <c r="G102" s="38"/>
      <c r="H102" s="40"/>
      <c r="I102" s="38"/>
      <c r="J102" s="38"/>
      <c r="K102" s="38"/>
      <c r="L102" s="40"/>
      <c r="M102" s="38"/>
      <c r="N102" s="38"/>
      <c r="O102" s="38"/>
      <c r="P102" s="40"/>
      <c r="Q102" s="38"/>
      <c r="R102" s="38"/>
    </row>
    <row r="103" spans="3:18">
      <c r="C103" s="38"/>
      <c r="D103" s="40"/>
      <c r="E103" s="38"/>
      <c r="F103" s="38"/>
      <c r="G103" s="38"/>
      <c r="H103" s="40"/>
      <c r="I103" s="38"/>
      <c r="J103" s="38"/>
      <c r="K103" s="38"/>
      <c r="L103" s="40"/>
      <c r="M103" s="38"/>
      <c r="N103" s="38"/>
      <c r="O103" s="38"/>
      <c r="P103" s="40"/>
      <c r="Q103" s="38"/>
      <c r="R103" s="38"/>
    </row>
    <row r="104" spans="3:18">
      <c r="C104" s="38"/>
      <c r="D104" s="40"/>
      <c r="E104" s="38"/>
      <c r="F104" s="38"/>
      <c r="G104" s="38"/>
      <c r="H104" s="40"/>
      <c r="I104" s="38"/>
      <c r="J104" s="38"/>
      <c r="K104" s="38"/>
      <c r="L104" s="40"/>
      <c r="M104" s="38"/>
      <c r="N104" s="38"/>
      <c r="O104" s="38"/>
      <c r="P104" s="40"/>
      <c r="Q104" s="38"/>
      <c r="R104" s="38"/>
    </row>
    <row r="105" spans="3:18">
      <c r="C105" s="38"/>
      <c r="D105" s="40"/>
      <c r="E105" s="38"/>
      <c r="F105" s="38"/>
      <c r="G105" s="38"/>
      <c r="H105" s="40"/>
      <c r="I105" s="38"/>
      <c r="J105" s="38"/>
      <c r="K105" s="38"/>
      <c r="L105" s="40"/>
      <c r="M105" s="38"/>
      <c r="N105" s="38"/>
      <c r="O105" s="38"/>
      <c r="P105" s="40"/>
      <c r="Q105" s="38"/>
      <c r="R105" s="38"/>
    </row>
    <row r="106" spans="3:18">
      <c r="C106" s="38"/>
      <c r="D106" s="40"/>
      <c r="E106" s="38"/>
      <c r="F106" s="38"/>
      <c r="G106" s="38"/>
      <c r="H106" s="40"/>
      <c r="I106" s="38"/>
      <c r="J106" s="38"/>
      <c r="K106" s="38"/>
      <c r="L106" s="40"/>
      <c r="M106" s="38"/>
      <c r="N106" s="38"/>
      <c r="O106" s="38"/>
      <c r="P106" s="40"/>
      <c r="Q106" s="38"/>
      <c r="R106" s="38"/>
    </row>
    <row r="107" spans="3:18">
      <c r="C107" s="38"/>
      <c r="D107" s="40"/>
      <c r="E107" s="38"/>
      <c r="F107" s="38"/>
      <c r="G107" s="38"/>
      <c r="H107" s="40"/>
      <c r="I107" s="38"/>
      <c r="J107" s="38"/>
      <c r="K107" s="38"/>
      <c r="L107" s="40"/>
      <c r="M107" s="38"/>
      <c r="N107" s="38"/>
      <c r="O107" s="38"/>
      <c r="P107" s="40"/>
      <c r="Q107" s="38"/>
      <c r="R107" s="38"/>
    </row>
    <row r="108" spans="3:18">
      <c r="C108" s="38"/>
      <c r="D108" s="40"/>
      <c r="E108" s="38"/>
      <c r="F108" s="38"/>
      <c r="G108" s="38"/>
      <c r="H108" s="40"/>
      <c r="I108" s="38"/>
      <c r="J108" s="38"/>
      <c r="K108" s="38"/>
      <c r="L108" s="40"/>
      <c r="M108" s="38"/>
      <c r="N108" s="38"/>
      <c r="O108" s="38"/>
      <c r="P108" s="40"/>
      <c r="Q108" s="38"/>
      <c r="R108" s="38"/>
    </row>
    <row r="109" spans="3:18">
      <c r="C109" s="38"/>
      <c r="D109" s="40"/>
      <c r="E109" s="38"/>
      <c r="F109" s="38"/>
      <c r="G109" s="38"/>
      <c r="H109" s="40"/>
      <c r="I109" s="38"/>
      <c r="J109" s="38"/>
      <c r="K109" s="38"/>
      <c r="L109" s="40"/>
      <c r="M109" s="38"/>
      <c r="N109" s="38"/>
      <c r="O109" s="38"/>
      <c r="P109" s="40"/>
      <c r="Q109" s="38"/>
      <c r="R109" s="38"/>
    </row>
    <row r="110" spans="3:18">
      <c r="C110" s="38"/>
      <c r="D110" s="40"/>
      <c r="E110" s="38"/>
      <c r="F110" s="38"/>
      <c r="G110" s="38"/>
      <c r="H110" s="40"/>
      <c r="I110" s="38"/>
      <c r="J110" s="38"/>
      <c r="K110" s="38"/>
      <c r="L110" s="40"/>
      <c r="M110" s="38"/>
      <c r="N110" s="38"/>
      <c r="O110" s="38"/>
      <c r="P110" s="40"/>
      <c r="Q110" s="38"/>
      <c r="R110" s="38"/>
    </row>
    <row r="111" spans="3:18">
      <c r="C111" s="38"/>
      <c r="D111" s="40"/>
      <c r="E111" s="38"/>
      <c r="F111" s="38"/>
      <c r="G111" s="38"/>
      <c r="H111" s="40"/>
      <c r="I111" s="38"/>
      <c r="J111" s="38"/>
      <c r="K111" s="38"/>
      <c r="L111" s="40"/>
      <c r="M111" s="38"/>
      <c r="N111" s="38"/>
      <c r="O111" s="38"/>
      <c r="P111" s="40"/>
      <c r="Q111" s="38"/>
      <c r="R111" s="38"/>
    </row>
    <row r="112" spans="3:18">
      <c r="C112" s="38"/>
      <c r="D112" s="40"/>
      <c r="E112" s="38"/>
      <c r="F112" s="38"/>
      <c r="G112" s="38"/>
      <c r="H112" s="40"/>
      <c r="I112" s="38"/>
      <c r="J112" s="38"/>
      <c r="K112" s="38"/>
      <c r="L112" s="40"/>
      <c r="M112" s="38"/>
      <c r="N112" s="38"/>
      <c r="O112" s="38"/>
      <c r="P112" s="40"/>
      <c r="Q112" s="38"/>
      <c r="R112" s="38"/>
    </row>
    <row r="113" spans="3:18">
      <c r="C113" s="38"/>
      <c r="D113" s="40"/>
      <c r="E113" s="38"/>
      <c r="F113" s="38"/>
      <c r="G113" s="38"/>
      <c r="H113" s="40"/>
      <c r="I113" s="38"/>
      <c r="J113" s="38"/>
      <c r="K113" s="38"/>
      <c r="L113" s="40"/>
      <c r="M113" s="38"/>
      <c r="N113" s="38"/>
      <c r="O113" s="38"/>
      <c r="P113" s="40"/>
      <c r="Q113" s="38"/>
      <c r="R113" s="38"/>
    </row>
    <row r="114" spans="3:18">
      <c r="C114" s="38"/>
      <c r="D114" s="40"/>
      <c r="E114" s="38"/>
      <c r="F114" s="38"/>
      <c r="G114" s="38"/>
      <c r="H114" s="40"/>
      <c r="I114" s="38"/>
      <c r="J114" s="38"/>
      <c r="K114" s="38"/>
      <c r="L114" s="40"/>
      <c r="M114" s="38"/>
      <c r="N114" s="38"/>
      <c r="O114" s="38"/>
      <c r="P114" s="40"/>
      <c r="Q114" s="38"/>
      <c r="R114" s="38"/>
    </row>
    <row r="115" spans="3:18">
      <c r="C115" s="38"/>
      <c r="D115" s="40"/>
      <c r="E115" s="38"/>
      <c r="F115" s="38"/>
      <c r="G115" s="38"/>
      <c r="H115" s="40"/>
      <c r="I115" s="38"/>
      <c r="J115" s="38"/>
      <c r="K115" s="38"/>
      <c r="L115" s="40"/>
      <c r="M115" s="38"/>
      <c r="N115" s="38"/>
      <c r="O115" s="38"/>
      <c r="P115" s="40"/>
      <c r="Q115" s="38"/>
      <c r="R115" s="38"/>
    </row>
    <row r="116" spans="3:18">
      <c r="C116" s="38"/>
      <c r="D116" s="40"/>
      <c r="E116" s="38"/>
      <c r="F116" s="38"/>
      <c r="G116" s="38"/>
      <c r="H116" s="40"/>
      <c r="I116" s="38"/>
      <c r="J116" s="38"/>
      <c r="K116" s="38"/>
      <c r="L116" s="40"/>
      <c r="M116" s="38"/>
      <c r="N116" s="38"/>
      <c r="O116" s="38"/>
      <c r="P116" s="40"/>
      <c r="Q116" s="38"/>
      <c r="R116" s="38"/>
    </row>
    <row r="117" spans="3:18">
      <c r="C117" s="38"/>
      <c r="D117" s="40"/>
      <c r="E117" s="38"/>
      <c r="F117" s="38"/>
      <c r="G117" s="38"/>
      <c r="H117" s="40"/>
      <c r="I117" s="38"/>
      <c r="J117" s="38"/>
      <c r="K117" s="38"/>
      <c r="L117" s="40"/>
      <c r="M117" s="38"/>
      <c r="N117" s="38"/>
      <c r="O117" s="38"/>
      <c r="P117" s="40"/>
      <c r="Q117" s="38"/>
      <c r="R117" s="38"/>
    </row>
    <row r="118" spans="3:18">
      <c r="C118" s="38"/>
      <c r="D118" s="40"/>
      <c r="E118" s="38"/>
      <c r="F118" s="38"/>
      <c r="G118" s="38"/>
      <c r="H118" s="40"/>
      <c r="I118" s="38"/>
      <c r="J118" s="38"/>
      <c r="K118" s="38"/>
      <c r="L118" s="40"/>
      <c r="M118" s="38"/>
      <c r="N118" s="38"/>
      <c r="O118" s="38"/>
      <c r="P118" s="40"/>
      <c r="Q118" s="38"/>
      <c r="R118" s="38"/>
    </row>
    <row r="119" spans="3:18">
      <c r="C119" s="38"/>
      <c r="D119" s="40"/>
      <c r="E119" s="38"/>
      <c r="F119" s="38"/>
      <c r="G119" s="38"/>
      <c r="H119" s="40"/>
      <c r="I119" s="38"/>
      <c r="J119" s="38"/>
      <c r="K119" s="38"/>
      <c r="L119" s="40"/>
      <c r="M119" s="38"/>
      <c r="N119" s="38"/>
      <c r="O119" s="38"/>
      <c r="P119" s="40"/>
      <c r="Q119" s="38"/>
      <c r="R119" s="38"/>
    </row>
    <row r="120" spans="3:18">
      <c r="C120" s="38"/>
      <c r="D120" s="40"/>
      <c r="E120" s="38"/>
      <c r="F120" s="38"/>
      <c r="G120" s="38"/>
      <c r="H120" s="40"/>
      <c r="I120" s="38"/>
      <c r="J120" s="38"/>
      <c r="K120" s="38"/>
      <c r="L120" s="40"/>
      <c r="M120" s="38"/>
      <c r="N120" s="38"/>
      <c r="O120" s="38"/>
      <c r="P120" s="40"/>
      <c r="Q120" s="38"/>
      <c r="R120" s="38"/>
    </row>
    <row r="121" spans="3:18">
      <c r="C121" s="38"/>
      <c r="D121" s="40"/>
      <c r="E121" s="38"/>
      <c r="F121" s="38"/>
      <c r="G121" s="38"/>
      <c r="H121" s="40"/>
      <c r="I121" s="38"/>
      <c r="J121" s="38"/>
      <c r="K121" s="38"/>
      <c r="L121" s="40"/>
      <c r="M121" s="38"/>
      <c r="N121" s="38"/>
      <c r="O121" s="38"/>
      <c r="P121" s="40"/>
      <c r="Q121" s="38"/>
      <c r="R121" s="38"/>
    </row>
    <row r="122" spans="3:18">
      <c r="C122" s="38"/>
      <c r="D122" s="40"/>
      <c r="E122" s="38"/>
      <c r="F122" s="38"/>
      <c r="G122" s="38"/>
      <c r="H122" s="40"/>
      <c r="I122" s="38"/>
      <c r="J122" s="38"/>
      <c r="K122" s="38"/>
      <c r="L122" s="40"/>
      <c r="M122" s="38"/>
      <c r="N122" s="38"/>
      <c r="O122" s="38"/>
      <c r="P122" s="40"/>
      <c r="Q122" s="38"/>
      <c r="R122" s="38"/>
    </row>
    <row r="123" spans="3:18">
      <c r="C123" s="38"/>
      <c r="D123" s="40"/>
      <c r="E123" s="38"/>
      <c r="F123" s="38"/>
      <c r="G123" s="38"/>
      <c r="H123" s="40"/>
      <c r="I123" s="38"/>
      <c r="J123" s="38"/>
      <c r="K123" s="38"/>
      <c r="L123" s="40"/>
      <c r="M123" s="38"/>
      <c r="N123" s="38"/>
      <c r="O123" s="38"/>
      <c r="P123" s="40"/>
      <c r="Q123" s="38"/>
      <c r="R123" s="38"/>
    </row>
    <row r="124" spans="3:18">
      <c r="C124" s="38"/>
      <c r="D124" s="40"/>
      <c r="E124" s="38"/>
      <c r="F124" s="38"/>
      <c r="G124" s="38"/>
      <c r="H124" s="40"/>
      <c r="I124" s="38"/>
      <c r="J124" s="38"/>
      <c r="K124" s="38"/>
      <c r="L124" s="40"/>
      <c r="M124" s="38"/>
      <c r="N124" s="38"/>
      <c r="O124" s="38"/>
      <c r="P124" s="40"/>
      <c r="Q124" s="38"/>
      <c r="R124" s="38"/>
    </row>
    <row r="125" spans="3:18">
      <c r="C125" s="38"/>
      <c r="D125" s="40"/>
      <c r="E125" s="38"/>
      <c r="F125" s="38"/>
      <c r="G125" s="38"/>
      <c r="H125" s="40"/>
      <c r="I125" s="38"/>
      <c r="J125" s="38"/>
      <c r="K125" s="38"/>
      <c r="L125" s="40"/>
      <c r="M125" s="38"/>
      <c r="N125" s="38"/>
      <c r="O125" s="38"/>
      <c r="P125" s="40"/>
      <c r="Q125" s="38"/>
      <c r="R125" s="38"/>
    </row>
    <row r="126" spans="3:18">
      <c r="C126" s="38"/>
      <c r="D126" s="40"/>
      <c r="E126" s="38"/>
      <c r="F126" s="38"/>
      <c r="G126" s="38"/>
      <c r="H126" s="40"/>
      <c r="I126" s="38"/>
      <c r="J126" s="38"/>
      <c r="K126" s="38"/>
      <c r="L126" s="40"/>
      <c r="M126" s="38"/>
      <c r="N126" s="38"/>
      <c r="O126" s="38"/>
      <c r="P126" s="40"/>
      <c r="Q126" s="38"/>
      <c r="R126" s="38"/>
    </row>
    <row r="127" spans="3:18">
      <c r="C127" s="38"/>
      <c r="D127" s="40"/>
      <c r="E127" s="38"/>
      <c r="F127" s="38"/>
      <c r="G127" s="38"/>
      <c r="H127" s="40"/>
      <c r="I127" s="38"/>
      <c r="J127" s="38"/>
      <c r="K127" s="38"/>
      <c r="L127" s="40"/>
      <c r="M127" s="38"/>
      <c r="N127" s="38"/>
      <c r="O127" s="38"/>
      <c r="P127" s="40"/>
      <c r="Q127" s="38"/>
      <c r="R127" s="38"/>
    </row>
    <row r="128" spans="3:18">
      <c r="C128" s="38"/>
      <c r="D128" s="40"/>
      <c r="E128" s="38"/>
      <c r="F128" s="38"/>
      <c r="G128" s="38"/>
      <c r="H128" s="40"/>
      <c r="I128" s="38"/>
      <c r="J128" s="38"/>
      <c r="K128" s="38"/>
      <c r="L128" s="40"/>
      <c r="M128" s="38"/>
      <c r="N128" s="38"/>
      <c r="O128" s="38"/>
      <c r="P128" s="40"/>
      <c r="Q128" s="38"/>
      <c r="R128" s="38"/>
    </row>
    <row r="129" spans="3:18">
      <c r="C129" s="38"/>
      <c r="D129" s="40"/>
      <c r="E129" s="38"/>
      <c r="F129" s="38"/>
      <c r="G129" s="38"/>
      <c r="H129" s="40"/>
      <c r="I129" s="38"/>
      <c r="J129" s="38"/>
      <c r="K129" s="38"/>
      <c r="L129" s="40"/>
      <c r="M129" s="38"/>
      <c r="N129" s="38"/>
      <c r="O129" s="38"/>
      <c r="P129" s="40"/>
      <c r="Q129" s="38"/>
      <c r="R129" s="38"/>
    </row>
    <row r="130" spans="3:18">
      <c r="C130" s="38"/>
      <c r="D130" s="40"/>
      <c r="E130" s="38"/>
      <c r="F130" s="38"/>
      <c r="G130" s="38"/>
      <c r="H130" s="40"/>
      <c r="I130" s="38"/>
      <c r="J130" s="38"/>
      <c r="K130" s="38"/>
      <c r="L130" s="40"/>
      <c r="M130" s="38"/>
      <c r="N130" s="38"/>
      <c r="O130" s="38"/>
      <c r="P130" s="40"/>
      <c r="Q130" s="38"/>
      <c r="R130" s="38"/>
    </row>
    <row r="131" spans="3:18">
      <c r="C131" s="38"/>
      <c r="D131" s="40"/>
      <c r="E131" s="38"/>
      <c r="F131" s="38"/>
      <c r="G131" s="38"/>
      <c r="H131" s="40"/>
      <c r="I131" s="38"/>
      <c r="J131" s="38"/>
      <c r="K131" s="38"/>
      <c r="L131" s="40"/>
      <c r="M131" s="38"/>
      <c r="N131" s="38"/>
      <c r="O131" s="38"/>
      <c r="P131" s="40"/>
      <c r="Q131" s="38"/>
      <c r="R131" s="38"/>
    </row>
    <row r="132" spans="3:18">
      <c r="C132" s="38"/>
      <c r="D132" s="40"/>
      <c r="E132" s="38"/>
      <c r="F132" s="38"/>
      <c r="G132" s="38"/>
      <c r="H132" s="40"/>
      <c r="I132" s="38"/>
      <c r="J132" s="38"/>
      <c r="K132" s="38"/>
      <c r="L132" s="40"/>
      <c r="M132" s="38"/>
      <c r="N132" s="38"/>
      <c r="O132" s="38"/>
      <c r="P132" s="40"/>
      <c r="Q132" s="38"/>
      <c r="R132" s="38"/>
    </row>
    <row r="133" spans="3:18">
      <c r="C133" s="38"/>
      <c r="D133" s="40"/>
      <c r="E133" s="38"/>
      <c r="F133" s="38"/>
      <c r="G133" s="38"/>
      <c r="H133" s="40"/>
      <c r="I133" s="38"/>
      <c r="J133" s="38"/>
      <c r="K133" s="38"/>
      <c r="L133" s="40"/>
      <c r="M133" s="38"/>
      <c r="N133" s="38"/>
      <c r="O133" s="38"/>
      <c r="P133" s="40"/>
      <c r="Q133" s="38"/>
      <c r="R133" s="38"/>
    </row>
    <row r="134" spans="3:18">
      <c r="C134" s="38"/>
      <c r="D134" s="40"/>
      <c r="E134" s="38"/>
      <c r="F134" s="38"/>
      <c r="G134" s="38"/>
      <c r="H134" s="40"/>
      <c r="I134" s="38"/>
      <c r="J134" s="38"/>
      <c r="K134" s="38"/>
      <c r="L134" s="40"/>
      <c r="M134" s="38"/>
      <c r="N134" s="38"/>
      <c r="O134" s="38"/>
      <c r="P134" s="40"/>
      <c r="Q134" s="38"/>
      <c r="R134" s="38"/>
    </row>
    <row r="135" spans="3:18">
      <c r="C135" s="38"/>
      <c r="D135" s="40"/>
      <c r="E135" s="38"/>
      <c r="F135" s="38"/>
      <c r="G135" s="38"/>
      <c r="H135" s="40"/>
      <c r="I135" s="38"/>
      <c r="J135" s="38"/>
      <c r="K135" s="38"/>
      <c r="L135" s="40"/>
      <c r="M135" s="38"/>
      <c r="N135" s="38"/>
      <c r="O135" s="38"/>
      <c r="P135" s="40"/>
      <c r="Q135" s="38"/>
      <c r="R135" s="38"/>
    </row>
    <row r="136" spans="3:18">
      <c r="C136" s="38"/>
      <c r="D136" s="40"/>
      <c r="E136" s="38"/>
      <c r="F136" s="38"/>
      <c r="G136" s="38"/>
      <c r="H136" s="40"/>
      <c r="I136" s="38"/>
      <c r="J136" s="38"/>
      <c r="K136" s="38"/>
      <c r="L136" s="40"/>
      <c r="M136" s="38"/>
      <c r="N136" s="38"/>
      <c r="O136" s="38"/>
      <c r="P136" s="40"/>
      <c r="Q136" s="38"/>
      <c r="R136" s="38"/>
    </row>
    <row r="137" spans="3:18">
      <c r="C137" s="38"/>
      <c r="D137" s="40"/>
      <c r="E137" s="38"/>
      <c r="F137" s="38"/>
      <c r="G137" s="38"/>
      <c r="H137" s="40"/>
      <c r="I137" s="38"/>
      <c r="J137" s="38"/>
      <c r="K137" s="38"/>
      <c r="L137" s="40"/>
      <c r="M137" s="38"/>
      <c r="N137" s="38"/>
      <c r="O137" s="38"/>
      <c r="P137" s="40"/>
      <c r="Q137" s="38"/>
      <c r="R137" s="38"/>
    </row>
    <row r="138" spans="3:18">
      <c r="C138" s="38"/>
      <c r="D138" s="40"/>
      <c r="E138" s="38"/>
      <c r="F138" s="38"/>
      <c r="G138" s="38"/>
      <c r="H138" s="40"/>
      <c r="I138" s="38"/>
      <c r="J138" s="38"/>
      <c r="K138" s="38"/>
      <c r="L138" s="40"/>
      <c r="M138" s="38"/>
      <c r="N138" s="38"/>
      <c r="O138" s="38"/>
      <c r="P138" s="40"/>
      <c r="Q138" s="38"/>
      <c r="R138" s="38"/>
    </row>
    <row r="139" spans="3:18">
      <c r="C139" s="38"/>
      <c r="D139" s="40"/>
      <c r="E139" s="38"/>
      <c r="F139" s="38"/>
      <c r="G139" s="38"/>
      <c r="H139" s="40"/>
      <c r="I139" s="38"/>
      <c r="J139" s="38"/>
      <c r="K139" s="38"/>
      <c r="L139" s="40"/>
      <c r="M139" s="38"/>
      <c r="N139" s="38"/>
      <c r="O139" s="38"/>
      <c r="P139" s="40"/>
      <c r="Q139" s="38"/>
      <c r="R139" s="38"/>
    </row>
    <row r="140" spans="3:18">
      <c r="C140" s="38"/>
      <c r="D140" s="40"/>
      <c r="E140" s="38"/>
      <c r="F140" s="38"/>
      <c r="G140" s="38"/>
      <c r="H140" s="40"/>
      <c r="I140" s="38"/>
      <c r="J140" s="38"/>
      <c r="K140" s="38"/>
      <c r="L140" s="40"/>
      <c r="M140" s="38"/>
      <c r="N140" s="38"/>
      <c r="O140" s="38"/>
      <c r="P140" s="40"/>
      <c r="Q140" s="38"/>
      <c r="R140" s="38"/>
    </row>
    <row r="141" spans="3:18">
      <c r="C141" s="38"/>
      <c r="D141" s="40"/>
      <c r="E141" s="38"/>
      <c r="F141" s="38"/>
      <c r="G141" s="38"/>
      <c r="H141" s="40"/>
      <c r="I141" s="38"/>
      <c r="J141" s="38"/>
      <c r="K141" s="38"/>
      <c r="L141" s="40"/>
      <c r="M141" s="38"/>
      <c r="N141" s="38"/>
      <c r="O141" s="38"/>
      <c r="P141" s="40"/>
      <c r="Q141" s="38"/>
      <c r="R141" s="38"/>
    </row>
    <row r="142" spans="3:18">
      <c r="C142" s="38"/>
      <c r="D142" s="40"/>
      <c r="E142" s="38"/>
      <c r="F142" s="38"/>
      <c r="G142" s="38"/>
      <c r="H142" s="40"/>
      <c r="I142" s="38"/>
      <c r="J142" s="38"/>
      <c r="K142" s="38"/>
      <c r="L142" s="40"/>
      <c r="M142" s="38"/>
      <c r="N142" s="38"/>
      <c r="O142" s="38"/>
      <c r="P142" s="40"/>
      <c r="Q142" s="38"/>
      <c r="R142" s="38"/>
    </row>
    <row r="143" spans="3:18">
      <c r="C143" s="38"/>
      <c r="D143" s="40"/>
      <c r="E143" s="38"/>
      <c r="F143" s="38"/>
      <c r="G143" s="38"/>
      <c r="H143" s="40"/>
      <c r="I143" s="38"/>
      <c r="J143" s="38"/>
      <c r="K143" s="38"/>
      <c r="L143" s="40"/>
      <c r="M143" s="38"/>
      <c r="N143" s="38"/>
      <c r="O143" s="38"/>
      <c r="P143" s="40"/>
      <c r="Q143" s="38"/>
      <c r="R143" s="38"/>
    </row>
    <row r="144" spans="3:18">
      <c r="C144" s="38"/>
      <c r="D144" s="40"/>
      <c r="E144" s="38"/>
      <c r="F144" s="38"/>
      <c r="G144" s="38"/>
      <c r="H144" s="40"/>
      <c r="I144" s="38"/>
      <c r="J144" s="38"/>
      <c r="K144" s="38"/>
      <c r="L144" s="40"/>
      <c r="M144" s="38"/>
      <c r="N144" s="38"/>
      <c r="O144" s="38"/>
      <c r="P144" s="40"/>
      <c r="Q144" s="38"/>
      <c r="R144" s="38"/>
    </row>
    <row r="145" spans="3:18">
      <c r="C145" s="38"/>
      <c r="D145" s="40"/>
      <c r="E145" s="38"/>
      <c r="F145" s="38"/>
      <c r="G145" s="38"/>
      <c r="H145" s="40"/>
      <c r="I145" s="38"/>
      <c r="J145" s="38"/>
      <c r="K145" s="38"/>
      <c r="L145" s="40"/>
      <c r="M145" s="38"/>
      <c r="N145" s="38"/>
      <c r="O145" s="38"/>
      <c r="P145" s="40"/>
      <c r="Q145" s="38"/>
      <c r="R145" s="38"/>
    </row>
    <row r="146" spans="3:18">
      <c r="C146" s="38"/>
      <c r="D146" s="40"/>
      <c r="E146" s="38"/>
      <c r="F146" s="38"/>
      <c r="G146" s="38"/>
      <c r="H146" s="40"/>
      <c r="I146" s="38"/>
      <c r="J146" s="38"/>
      <c r="K146" s="38"/>
      <c r="L146" s="40"/>
      <c r="M146" s="38"/>
      <c r="N146" s="38"/>
      <c r="O146" s="38"/>
      <c r="P146" s="40"/>
      <c r="Q146" s="38"/>
      <c r="R146" s="38"/>
    </row>
    <row r="147" spans="3:18">
      <c r="C147" s="38"/>
      <c r="D147" s="40"/>
      <c r="E147" s="38"/>
      <c r="F147" s="38"/>
      <c r="G147" s="38"/>
      <c r="H147" s="40"/>
      <c r="I147" s="38"/>
      <c r="J147" s="38"/>
      <c r="K147" s="38"/>
      <c r="L147" s="40"/>
      <c r="M147" s="38"/>
      <c r="N147" s="38"/>
      <c r="O147" s="38"/>
      <c r="P147" s="40"/>
      <c r="Q147" s="38"/>
      <c r="R147" s="38"/>
    </row>
    <row r="148" spans="3:18">
      <c r="C148" s="38"/>
      <c r="D148" s="40"/>
      <c r="E148" s="38"/>
      <c r="F148" s="38"/>
      <c r="G148" s="38"/>
      <c r="H148" s="40"/>
      <c r="I148" s="38"/>
      <c r="J148" s="38"/>
      <c r="K148" s="38"/>
      <c r="L148" s="40"/>
      <c r="M148" s="38"/>
      <c r="N148" s="38"/>
      <c r="O148" s="38"/>
      <c r="P148" s="40"/>
      <c r="Q148" s="38"/>
      <c r="R148" s="38"/>
    </row>
    <row r="149" spans="3:18">
      <c r="C149" s="38"/>
      <c r="D149" s="40"/>
      <c r="E149" s="38"/>
      <c r="F149" s="38"/>
      <c r="G149" s="38"/>
      <c r="H149" s="40"/>
      <c r="I149" s="38"/>
      <c r="J149" s="38"/>
      <c r="K149" s="38"/>
      <c r="L149" s="40"/>
      <c r="M149" s="38"/>
      <c r="N149" s="38"/>
      <c r="O149" s="38"/>
      <c r="P149" s="40"/>
      <c r="Q149" s="38"/>
      <c r="R149" s="38"/>
    </row>
    <row r="150" spans="3:18">
      <c r="C150" s="38"/>
      <c r="D150" s="40"/>
      <c r="E150" s="38"/>
      <c r="F150" s="38"/>
      <c r="G150" s="38"/>
      <c r="H150" s="40"/>
      <c r="I150" s="38"/>
      <c r="J150" s="38"/>
      <c r="K150" s="38"/>
      <c r="L150" s="40"/>
      <c r="M150" s="38"/>
      <c r="N150" s="38"/>
      <c r="O150" s="38"/>
      <c r="P150" s="40"/>
      <c r="Q150" s="38"/>
      <c r="R150" s="38"/>
    </row>
    <row r="151" spans="3:18">
      <c r="C151" s="38"/>
      <c r="D151" s="40"/>
      <c r="E151" s="38"/>
      <c r="F151" s="38"/>
      <c r="G151" s="38"/>
      <c r="H151" s="40"/>
      <c r="I151" s="38"/>
      <c r="J151" s="38"/>
      <c r="K151" s="38"/>
      <c r="L151" s="40"/>
      <c r="M151" s="38"/>
      <c r="N151" s="38"/>
      <c r="O151" s="38"/>
      <c r="P151" s="40"/>
      <c r="Q151" s="38"/>
      <c r="R151" s="38"/>
    </row>
    <row r="152" spans="3:18">
      <c r="C152" s="38"/>
      <c r="D152" s="40"/>
      <c r="E152" s="38"/>
      <c r="F152" s="38"/>
      <c r="G152" s="38"/>
      <c r="H152" s="40"/>
      <c r="I152" s="38"/>
      <c r="J152" s="38"/>
      <c r="K152" s="38"/>
      <c r="L152" s="40"/>
      <c r="M152" s="38"/>
      <c r="N152" s="38"/>
      <c r="O152" s="38"/>
      <c r="P152" s="40"/>
      <c r="Q152" s="38"/>
      <c r="R152" s="38"/>
    </row>
    <row r="153" spans="3:18">
      <c r="C153" s="38"/>
      <c r="D153" s="40"/>
      <c r="E153" s="38"/>
      <c r="F153" s="38"/>
      <c r="G153" s="38"/>
      <c r="H153" s="40"/>
      <c r="I153" s="38"/>
      <c r="J153" s="38"/>
      <c r="K153" s="38"/>
      <c r="L153" s="40"/>
      <c r="M153" s="38"/>
      <c r="N153" s="38"/>
      <c r="O153" s="38"/>
      <c r="P153" s="40"/>
      <c r="Q153" s="38"/>
      <c r="R153" s="38"/>
    </row>
    <row r="154" spans="3:18">
      <c r="C154" s="38"/>
      <c r="D154" s="40"/>
      <c r="E154" s="38"/>
      <c r="F154" s="38"/>
      <c r="G154" s="38"/>
      <c r="H154" s="40"/>
      <c r="I154" s="38"/>
      <c r="J154" s="38"/>
      <c r="K154" s="38"/>
      <c r="L154" s="40"/>
      <c r="M154" s="38"/>
      <c r="N154" s="38"/>
      <c r="O154" s="38"/>
      <c r="P154" s="40"/>
      <c r="Q154" s="38"/>
      <c r="R154" s="38"/>
    </row>
    <row r="155" spans="3:18">
      <c r="C155" s="38"/>
      <c r="D155" s="40"/>
      <c r="E155" s="38"/>
      <c r="F155" s="38"/>
      <c r="G155" s="38"/>
      <c r="H155" s="40"/>
      <c r="I155" s="38"/>
      <c r="J155" s="38"/>
      <c r="K155" s="38"/>
      <c r="L155" s="40"/>
      <c r="M155" s="38"/>
      <c r="N155" s="38"/>
      <c r="O155" s="38"/>
      <c r="P155" s="40"/>
      <c r="Q155" s="38"/>
      <c r="R155" s="38"/>
    </row>
    <row r="156" spans="3:18">
      <c r="C156" s="38"/>
      <c r="D156" s="40"/>
      <c r="E156" s="38"/>
      <c r="F156" s="38"/>
      <c r="G156" s="38"/>
      <c r="H156" s="40"/>
      <c r="I156" s="38"/>
      <c r="J156" s="38"/>
      <c r="K156" s="38"/>
      <c r="L156" s="40"/>
      <c r="M156" s="38"/>
      <c r="N156" s="38"/>
      <c r="O156" s="38"/>
      <c r="P156" s="40"/>
      <c r="Q156" s="38"/>
      <c r="R156" s="38"/>
    </row>
    <row r="157" spans="3:18">
      <c r="C157" s="38"/>
      <c r="D157" s="40"/>
      <c r="E157" s="38"/>
      <c r="F157" s="38"/>
      <c r="G157" s="38"/>
      <c r="H157" s="40"/>
      <c r="I157" s="38"/>
      <c r="J157" s="38"/>
      <c r="K157" s="38"/>
      <c r="L157" s="40"/>
      <c r="M157" s="38"/>
      <c r="N157" s="38"/>
      <c r="O157" s="38"/>
      <c r="P157" s="40"/>
      <c r="Q157" s="38"/>
      <c r="R157" s="38"/>
    </row>
    <row r="158" spans="3:18">
      <c r="C158" s="38"/>
      <c r="D158" s="40"/>
      <c r="E158" s="38"/>
      <c r="F158" s="38"/>
      <c r="G158" s="38"/>
      <c r="H158" s="40"/>
      <c r="I158" s="38"/>
      <c r="J158" s="38"/>
      <c r="K158" s="38"/>
      <c r="L158" s="40"/>
      <c r="M158" s="38"/>
      <c r="N158" s="38"/>
      <c r="O158" s="38"/>
      <c r="P158" s="40"/>
      <c r="Q158" s="38"/>
      <c r="R158" s="38"/>
    </row>
    <row r="159" spans="3:18">
      <c r="C159" s="38"/>
      <c r="D159" s="40"/>
      <c r="E159" s="38"/>
      <c r="F159" s="38"/>
      <c r="G159" s="38"/>
      <c r="H159" s="40"/>
      <c r="I159" s="38"/>
      <c r="J159" s="38"/>
      <c r="K159" s="38"/>
      <c r="L159" s="40"/>
      <c r="M159" s="38"/>
      <c r="N159" s="38"/>
      <c r="O159" s="38"/>
      <c r="P159" s="40"/>
      <c r="Q159" s="38"/>
      <c r="R159" s="38"/>
    </row>
    <row r="160" spans="3:18">
      <c r="C160" s="38"/>
      <c r="D160" s="40"/>
      <c r="E160" s="38"/>
      <c r="F160" s="38"/>
      <c r="G160" s="38"/>
      <c r="H160" s="40"/>
      <c r="I160" s="38"/>
      <c r="J160" s="38"/>
      <c r="K160" s="38"/>
      <c r="L160" s="40"/>
      <c r="M160" s="38"/>
      <c r="N160" s="38"/>
      <c r="O160" s="38"/>
      <c r="P160" s="40"/>
      <c r="Q160" s="38"/>
      <c r="R160" s="38"/>
    </row>
    <row r="161" spans="3:18">
      <c r="C161" s="38"/>
      <c r="D161" s="40"/>
      <c r="E161" s="38"/>
      <c r="F161" s="38"/>
      <c r="G161" s="38"/>
      <c r="H161" s="40"/>
      <c r="I161" s="38"/>
      <c r="J161" s="38"/>
      <c r="K161" s="38"/>
      <c r="L161" s="40"/>
      <c r="M161" s="38"/>
      <c r="N161" s="38"/>
      <c r="O161" s="38"/>
      <c r="P161" s="40"/>
      <c r="Q161" s="38"/>
      <c r="R161" s="38"/>
    </row>
    <row r="162" spans="3:18">
      <c r="C162" s="38"/>
      <c r="D162" s="40"/>
      <c r="E162" s="38"/>
      <c r="F162" s="38"/>
      <c r="G162" s="38"/>
      <c r="H162" s="40"/>
      <c r="I162" s="38"/>
      <c r="J162" s="38"/>
      <c r="K162" s="38"/>
      <c r="L162" s="40"/>
      <c r="M162" s="38"/>
      <c r="N162" s="38"/>
      <c r="O162" s="38"/>
      <c r="P162" s="40"/>
      <c r="Q162" s="38"/>
      <c r="R162" s="38"/>
    </row>
    <row r="163" spans="3:18">
      <c r="C163" s="38"/>
      <c r="D163" s="40"/>
      <c r="E163" s="38"/>
      <c r="F163" s="38"/>
      <c r="G163" s="38"/>
      <c r="H163" s="40"/>
      <c r="I163" s="38"/>
      <c r="J163" s="38"/>
      <c r="K163" s="38"/>
      <c r="L163" s="40"/>
      <c r="M163" s="38"/>
      <c r="N163" s="38"/>
      <c r="O163" s="38"/>
      <c r="P163" s="40"/>
      <c r="Q163" s="38"/>
      <c r="R163" s="38"/>
    </row>
    <row r="164" spans="3:18">
      <c r="C164" s="38"/>
      <c r="D164" s="40"/>
      <c r="E164" s="38"/>
      <c r="F164" s="38"/>
      <c r="G164" s="38"/>
      <c r="H164" s="40"/>
      <c r="I164" s="38"/>
      <c r="J164" s="38"/>
      <c r="K164" s="38"/>
      <c r="L164" s="40"/>
      <c r="M164" s="38"/>
      <c r="N164" s="38"/>
      <c r="O164" s="38"/>
      <c r="P164" s="40"/>
      <c r="Q164" s="38"/>
      <c r="R164" s="38"/>
    </row>
    <row r="165" spans="3:18">
      <c r="C165" s="38"/>
      <c r="D165" s="40"/>
      <c r="E165" s="38"/>
      <c r="F165" s="38"/>
      <c r="G165" s="38"/>
      <c r="H165" s="40"/>
      <c r="I165" s="38"/>
      <c r="J165" s="38"/>
      <c r="K165" s="38"/>
      <c r="L165" s="40"/>
      <c r="M165" s="38"/>
      <c r="N165" s="38"/>
      <c r="O165" s="38"/>
      <c r="P165" s="40"/>
      <c r="Q165" s="38"/>
      <c r="R165" s="38"/>
    </row>
    <row r="166" spans="3:18">
      <c r="C166" s="38"/>
      <c r="D166" s="40"/>
      <c r="E166" s="38"/>
      <c r="F166" s="38"/>
      <c r="G166" s="38"/>
      <c r="H166" s="40"/>
      <c r="I166" s="38"/>
      <c r="J166" s="38"/>
      <c r="K166" s="38"/>
      <c r="L166" s="40"/>
      <c r="M166" s="38"/>
      <c r="N166" s="38"/>
      <c r="O166" s="38"/>
      <c r="P166" s="40"/>
      <c r="Q166" s="38"/>
      <c r="R166" s="38"/>
    </row>
    <row r="167" spans="3:18">
      <c r="C167" s="38"/>
      <c r="D167" s="40"/>
      <c r="E167" s="38"/>
      <c r="F167" s="38"/>
      <c r="G167" s="38"/>
      <c r="H167" s="40"/>
      <c r="I167" s="38"/>
      <c r="J167" s="38"/>
      <c r="K167" s="38"/>
      <c r="L167" s="40"/>
      <c r="M167" s="38"/>
      <c r="N167" s="38"/>
      <c r="O167" s="38"/>
      <c r="P167" s="40"/>
      <c r="Q167" s="38"/>
      <c r="R167" s="38"/>
    </row>
    <row r="168" spans="3:18">
      <c r="C168" s="38"/>
      <c r="D168" s="40"/>
      <c r="E168" s="38"/>
      <c r="F168" s="38"/>
      <c r="G168" s="38"/>
      <c r="H168" s="40"/>
      <c r="I168" s="38"/>
      <c r="J168" s="38"/>
      <c r="K168" s="38"/>
      <c r="L168" s="40"/>
      <c r="M168" s="38"/>
      <c r="N168" s="38"/>
      <c r="O168" s="38"/>
      <c r="P168" s="40"/>
      <c r="Q168" s="38"/>
      <c r="R168" s="38"/>
    </row>
    <row r="169" spans="3:18">
      <c r="C169" s="38"/>
      <c r="D169" s="40"/>
      <c r="E169" s="38"/>
      <c r="F169" s="38"/>
      <c r="G169" s="38"/>
      <c r="H169" s="40"/>
      <c r="I169" s="38"/>
      <c r="J169" s="38"/>
      <c r="K169" s="38"/>
      <c r="L169" s="40"/>
      <c r="M169" s="38"/>
      <c r="N169" s="38"/>
      <c r="O169" s="38"/>
      <c r="P169" s="40"/>
      <c r="Q169" s="38"/>
      <c r="R169" s="38"/>
    </row>
    <row r="170" spans="3:18">
      <c r="C170" s="38"/>
      <c r="D170" s="40"/>
      <c r="E170" s="38"/>
      <c r="F170" s="38"/>
      <c r="G170" s="38"/>
      <c r="H170" s="40"/>
      <c r="I170" s="38"/>
      <c r="J170" s="38"/>
      <c r="K170" s="38"/>
      <c r="L170" s="40"/>
      <c r="M170" s="38"/>
      <c r="N170" s="38"/>
      <c r="O170" s="38"/>
      <c r="P170" s="40"/>
      <c r="Q170" s="38"/>
      <c r="R170" s="38"/>
    </row>
    <row r="171" spans="3:18">
      <c r="C171" s="38"/>
      <c r="D171" s="40"/>
      <c r="E171" s="38"/>
      <c r="F171" s="38"/>
      <c r="G171" s="38"/>
      <c r="H171" s="40"/>
      <c r="I171" s="38"/>
      <c r="J171" s="38"/>
      <c r="K171" s="38"/>
      <c r="L171" s="40"/>
      <c r="M171" s="38"/>
      <c r="N171" s="38"/>
      <c r="O171" s="38"/>
      <c r="P171" s="40"/>
      <c r="Q171" s="38"/>
      <c r="R171" s="38"/>
    </row>
    <row r="172" spans="3:18">
      <c r="C172" s="38"/>
      <c r="D172" s="40"/>
      <c r="E172" s="38"/>
      <c r="F172" s="38"/>
      <c r="G172" s="38"/>
      <c r="H172" s="40"/>
      <c r="I172" s="38"/>
      <c r="J172" s="38"/>
      <c r="K172" s="38"/>
      <c r="L172" s="40"/>
      <c r="M172" s="38"/>
      <c r="N172" s="38"/>
      <c r="O172" s="38"/>
      <c r="P172" s="40"/>
      <c r="Q172" s="38"/>
      <c r="R172" s="38"/>
    </row>
    <row r="173" spans="3:18">
      <c r="C173" s="38"/>
      <c r="D173" s="40"/>
      <c r="E173" s="38"/>
      <c r="F173" s="38"/>
      <c r="G173" s="38"/>
      <c r="H173" s="40"/>
      <c r="I173" s="38"/>
      <c r="J173" s="38"/>
      <c r="K173" s="38"/>
      <c r="L173" s="40"/>
      <c r="M173" s="38"/>
      <c r="N173" s="38"/>
      <c r="O173" s="38"/>
      <c r="P173" s="40"/>
      <c r="Q173" s="38"/>
      <c r="R173" s="38"/>
    </row>
    <row r="174" spans="3:18">
      <c r="C174" s="38"/>
      <c r="D174" s="40"/>
      <c r="E174" s="38"/>
      <c r="F174" s="38"/>
      <c r="G174" s="38"/>
      <c r="H174" s="40"/>
      <c r="I174" s="38"/>
      <c r="J174" s="38"/>
      <c r="K174" s="38"/>
      <c r="L174" s="40"/>
      <c r="M174" s="38"/>
      <c r="N174" s="38"/>
      <c r="O174" s="38"/>
      <c r="P174" s="40"/>
      <c r="Q174" s="38"/>
      <c r="R174" s="38"/>
    </row>
    <row r="175" spans="3:18">
      <c r="C175" s="38"/>
      <c r="D175" s="40"/>
      <c r="E175" s="38"/>
      <c r="F175" s="38"/>
      <c r="G175" s="38"/>
      <c r="H175" s="40"/>
      <c r="I175" s="38"/>
      <c r="J175" s="38"/>
      <c r="K175" s="38"/>
      <c r="L175" s="40"/>
      <c r="M175" s="38"/>
      <c r="N175" s="38"/>
      <c r="O175" s="38"/>
      <c r="P175" s="40"/>
      <c r="Q175" s="38"/>
      <c r="R175" s="38"/>
    </row>
    <row r="176" spans="3:18">
      <c r="C176" s="38"/>
      <c r="D176" s="40"/>
      <c r="E176" s="38"/>
      <c r="F176" s="38"/>
      <c r="G176" s="38"/>
      <c r="H176" s="40"/>
      <c r="I176" s="38"/>
      <c r="J176" s="38"/>
      <c r="K176" s="38"/>
      <c r="L176" s="40"/>
      <c r="M176" s="38"/>
      <c r="N176" s="38"/>
      <c r="O176" s="38"/>
      <c r="P176" s="40"/>
      <c r="Q176" s="38"/>
      <c r="R176" s="38"/>
    </row>
    <row r="177" spans="3:18">
      <c r="C177" s="38"/>
      <c r="D177" s="40"/>
      <c r="E177" s="38"/>
      <c r="F177" s="38"/>
      <c r="G177" s="38"/>
      <c r="H177" s="40"/>
      <c r="I177" s="38"/>
      <c r="J177" s="38"/>
      <c r="K177" s="38"/>
      <c r="L177" s="40"/>
      <c r="M177" s="38"/>
      <c r="N177" s="38"/>
      <c r="O177" s="38"/>
      <c r="P177" s="40"/>
      <c r="Q177" s="38"/>
      <c r="R177" s="38"/>
    </row>
    <row r="178" spans="3:18" ht="13.35" customHeight="1">
      <c r="C178" s="38"/>
      <c r="D178" s="40"/>
      <c r="E178" s="38"/>
      <c r="F178" s="38"/>
      <c r="G178" s="38"/>
      <c r="H178" s="40"/>
      <c r="I178" s="38"/>
      <c r="J178" s="38"/>
      <c r="K178" s="38"/>
      <c r="L178" s="40"/>
      <c r="M178" s="38"/>
      <c r="N178" s="38"/>
      <c r="O178" s="38"/>
      <c r="P178" s="40"/>
      <c r="Q178" s="38"/>
      <c r="R178" s="38"/>
    </row>
    <row r="179" spans="3:18">
      <c r="C179" s="38"/>
      <c r="D179" s="40"/>
      <c r="E179" s="38"/>
      <c r="F179" s="38"/>
      <c r="G179" s="38"/>
      <c r="H179" s="40"/>
      <c r="I179" s="38"/>
      <c r="J179" s="38"/>
      <c r="K179" s="38"/>
      <c r="L179" s="40"/>
      <c r="M179" s="38"/>
      <c r="N179" s="38"/>
      <c r="O179" s="38"/>
      <c r="P179" s="40"/>
      <c r="Q179" s="38"/>
      <c r="R179" s="38"/>
    </row>
    <row r="180" spans="3:18">
      <c r="C180" s="38"/>
      <c r="D180" s="40"/>
      <c r="E180" s="38"/>
      <c r="F180" s="38"/>
      <c r="G180" s="38"/>
      <c r="H180" s="40"/>
      <c r="I180" s="38"/>
      <c r="J180" s="38"/>
      <c r="K180" s="38"/>
      <c r="L180" s="40"/>
      <c r="M180" s="38"/>
      <c r="N180" s="38"/>
      <c r="O180" s="38"/>
      <c r="P180" s="40"/>
      <c r="Q180" s="38"/>
      <c r="R180" s="38"/>
    </row>
    <row r="181" spans="3:18">
      <c r="C181" s="38"/>
      <c r="D181" s="40"/>
      <c r="E181" s="38"/>
      <c r="F181" s="38"/>
      <c r="G181" s="38"/>
      <c r="H181" s="40"/>
      <c r="I181" s="38"/>
      <c r="J181" s="38"/>
      <c r="K181" s="38"/>
      <c r="L181" s="40"/>
      <c r="M181" s="38"/>
      <c r="N181" s="38"/>
      <c r="O181" s="38"/>
      <c r="P181" s="40"/>
      <c r="Q181" s="38"/>
      <c r="R181" s="38"/>
    </row>
    <row r="182" spans="3:18">
      <c r="C182" s="38"/>
      <c r="D182" s="40"/>
      <c r="E182" s="38"/>
      <c r="F182" s="38"/>
      <c r="G182" s="38"/>
      <c r="H182" s="40"/>
      <c r="I182" s="38"/>
      <c r="J182" s="38"/>
      <c r="K182" s="38"/>
      <c r="L182" s="40"/>
      <c r="M182" s="38"/>
      <c r="N182" s="38"/>
      <c r="O182" s="38"/>
      <c r="P182" s="40"/>
      <c r="Q182" s="38"/>
      <c r="R182" s="38"/>
    </row>
    <row r="183" spans="3:18">
      <c r="C183" s="38"/>
      <c r="D183" s="40"/>
      <c r="E183" s="38"/>
      <c r="F183" s="38"/>
      <c r="G183" s="38"/>
      <c r="H183" s="40"/>
      <c r="I183" s="38"/>
      <c r="J183" s="38"/>
      <c r="K183" s="38"/>
      <c r="L183" s="40"/>
      <c r="M183" s="38"/>
      <c r="N183" s="38"/>
      <c r="O183" s="38"/>
      <c r="P183" s="40"/>
      <c r="Q183" s="38"/>
      <c r="R183" s="38"/>
    </row>
    <row r="184" spans="3:18">
      <c r="C184" s="38"/>
      <c r="D184" s="40"/>
      <c r="E184" s="38"/>
      <c r="F184" s="38"/>
      <c r="G184" s="38"/>
      <c r="H184" s="40"/>
      <c r="I184" s="38"/>
      <c r="J184" s="38"/>
      <c r="K184" s="38"/>
      <c r="L184" s="40"/>
      <c r="M184" s="38"/>
      <c r="N184" s="38"/>
      <c r="O184" s="38"/>
      <c r="P184" s="40"/>
      <c r="Q184" s="38"/>
      <c r="R184" s="38"/>
    </row>
    <row r="185" spans="3:18">
      <c r="C185" s="38"/>
      <c r="D185" s="40"/>
      <c r="E185" s="38"/>
      <c r="F185" s="38"/>
      <c r="G185" s="38"/>
      <c r="H185" s="40"/>
      <c r="I185" s="38"/>
      <c r="J185" s="38"/>
      <c r="K185" s="38"/>
      <c r="L185" s="40"/>
      <c r="M185" s="38"/>
      <c r="N185" s="38"/>
      <c r="O185" s="38"/>
      <c r="P185" s="40"/>
      <c r="Q185" s="38"/>
      <c r="R185" s="38"/>
    </row>
    <row r="186" spans="3:18">
      <c r="C186" s="38"/>
      <c r="D186" s="40"/>
      <c r="E186" s="38"/>
      <c r="F186" s="38"/>
      <c r="G186" s="38"/>
      <c r="H186" s="40"/>
      <c r="I186" s="38"/>
      <c r="J186" s="38"/>
      <c r="K186" s="38"/>
      <c r="L186" s="40"/>
      <c r="M186" s="38"/>
      <c r="N186" s="38"/>
      <c r="O186" s="38"/>
      <c r="P186" s="40"/>
      <c r="Q186" s="38"/>
      <c r="R186" s="38"/>
    </row>
    <row r="187" spans="3:18">
      <c r="C187" s="38"/>
      <c r="D187" s="40"/>
      <c r="E187" s="38"/>
      <c r="F187" s="38"/>
      <c r="G187" s="38"/>
      <c r="H187" s="40"/>
      <c r="I187" s="38"/>
      <c r="J187" s="38"/>
      <c r="K187" s="38"/>
      <c r="L187" s="40"/>
      <c r="M187" s="38"/>
      <c r="N187" s="38"/>
      <c r="O187" s="38"/>
      <c r="P187" s="40"/>
      <c r="Q187" s="38"/>
      <c r="R187" s="38"/>
    </row>
    <row r="188" spans="3:18">
      <c r="C188" s="38"/>
      <c r="D188" s="40"/>
      <c r="E188" s="38"/>
      <c r="F188" s="38"/>
      <c r="G188" s="38"/>
      <c r="H188" s="40"/>
      <c r="I188" s="38"/>
      <c r="J188" s="38"/>
      <c r="K188" s="38"/>
      <c r="L188" s="40"/>
      <c r="M188" s="38"/>
      <c r="N188" s="38"/>
      <c r="O188" s="38"/>
      <c r="P188" s="40"/>
      <c r="Q188" s="38"/>
      <c r="R188" s="38"/>
    </row>
    <row r="189" spans="3:18">
      <c r="C189" s="38"/>
      <c r="D189" s="40"/>
      <c r="E189" s="38"/>
      <c r="F189" s="38"/>
      <c r="G189" s="38"/>
      <c r="H189" s="40"/>
      <c r="I189" s="38"/>
      <c r="J189" s="38"/>
      <c r="K189" s="38"/>
      <c r="L189" s="40"/>
      <c r="M189" s="38"/>
      <c r="N189" s="38"/>
      <c r="O189" s="38"/>
      <c r="P189" s="40"/>
      <c r="Q189" s="38"/>
      <c r="R189" s="38"/>
    </row>
    <row r="190" spans="3:18">
      <c r="C190" s="38"/>
      <c r="D190" s="40"/>
      <c r="E190" s="38"/>
      <c r="F190" s="38"/>
      <c r="G190" s="38"/>
      <c r="H190" s="40"/>
      <c r="I190" s="38"/>
      <c r="J190" s="38"/>
      <c r="K190" s="38"/>
      <c r="L190" s="40"/>
      <c r="M190" s="38"/>
      <c r="N190" s="38"/>
      <c r="O190" s="38"/>
      <c r="P190" s="40"/>
      <c r="Q190" s="38"/>
      <c r="R190" s="38"/>
    </row>
    <row r="191" spans="3:18">
      <c r="C191" s="38"/>
      <c r="D191" s="40"/>
      <c r="E191" s="38"/>
      <c r="F191" s="38"/>
      <c r="G191" s="38"/>
      <c r="H191" s="40"/>
      <c r="I191" s="38"/>
      <c r="J191" s="38"/>
      <c r="K191" s="38"/>
      <c r="L191" s="40"/>
      <c r="M191" s="38"/>
      <c r="N191" s="38"/>
      <c r="O191" s="38"/>
      <c r="P191" s="40"/>
      <c r="Q191" s="38"/>
      <c r="R191" s="38"/>
    </row>
    <row r="192" spans="3:18">
      <c r="C192" s="38"/>
      <c r="D192" s="40"/>
      <c r="E192" s="38"/>
      <c r="F192" s="38"/>
      <c r="G192" s="38"/>
      <c r="H192" s="40"/>
      <c r="I192" s="38"/>
      <c r="J192" s="38"/>
      <c r="K192" s="38"/>
      <c r="L192" s="40"/>
      <c r="M192" s="38"/>
      <c r="N192" s="38"/>
      <c r="O192" s="38"/>
      <c r="P192" s="40"/>
      <c r="Q192" s="38"/>
      <c r="R192" s="38"/>
    </row>
    <row r="193" spans="3:18">
      <c r="C193" s="38"/>
      <c r="D193" s="40"/>
      <c r="E193" s="38"/>
      <c r="F193" s="38"/>
      <c r="G193" s="38"/>
      <c r="H193" s="40"/>
      <c r="I193" s="38"/>
      <c r="J193" s="38"/>
      <c r="K193" s="38"/>
      <c r="L193" s="40"/>
      <c r="M193" s="38"/>
      <c r="N193" s="38"/>
      <c r="O193" s="38"/>
      <c r="P193" s="40"/>
      <c r="Q193" s="38"/>
      <c r="R193" s="38"/>
    </row>
    <row r="194" spans="3:18">
      <c r="C194" s="38"/>
      <c r="D194" s="40"/>
      <c r="E194" s="38"/>
      <c r="F194" s="38"/>
      <c r="G194" s="38"/>
      <c r="H194" s="40"/>
      <c r="I194" s="38"/>
      <c r="J194" s="38"/>
      <c r="K194" s="38"/>
      <c r="L194" s="40"/>
      <c r="M194" s="38"/>
      <c r="N194" s="38"/>
      <c r="O194" s="38"/>
      <c r="P194" s="40"/>
      <c r="Q194" s="38"/>
      <c r="R194" s="38"/>
    </row>
    <row r="195" spans="3:18">
      <c r="C195" s="38"/>
      <c r="D195" s="40"/>
      <c r="E195" s="38"/>
      <c r="F195" s="38"/>
      <c r="G195" s="38"/>
      <c r="H195" s="40"/>
      <c r="I195" s="38"/>
      <c r="J195" s="38"/>
      <c r="K195" s="38"/>
      <c r="L195" s="40"/>
      <c r="M195" s="38"/>
      <c r="N195" s="38"/>
      <c r="O195" s="38"/>
      <c r="P195" s="40"/>
      <c r="Q195" s="38"/>
      <c r="R195" s="38"/>
    </row>
    <row r="196" spans="3:18">
      <c r="C196" s="38"/>
      <c r="D196" s="40"/>
      <c r="E196" s="38"/>
      <c r="F196" s="38"/>
      <c r="G196" s="38"/>
      <c r="H196" s="40"/>
      <c r="I196" s="38"/>
      <c r="J196" s="38"/>
      <c r="K196" s="38"/>
      <c r="L196" s="40"/>
      <c r="M196" s="38"/>
      <c r="N196" s="38"/>
      <c r="O196" s="38"/>
      <c r="P196" s="40"/>
      <c r="Q196" s="38"/>
      <c r="R196" s="38"/>
    </row>
    <row r="197" spans="3:18">
      <c r="C197" s="38"/>
      <c r="D197" s="40"/>
      <c r="E197" s="38"/>
      <c r="F197" s="38"/>
      <c r="G197" s="38"/>
      <c r="H197" s="40"/>
      <c r="I197" s="38"/>
      <c r="J197" s="38"/>
      <c r="K197" s="38"/>
      <c r="L197" s="40"/>
      <c r="M197" s="38"/>
      <c r="N197" s="38"/>
      <c r="O197" s="38"/>
      <c r="P197" s="40"/>
      <c r="Q197" s="38"/>
      <c r="R197" s="38"/>
    </row>
    <row r="198" spans="3:18">
      <c r="C198" s="38"/>
      <c r="D198" s="40"/>
      <c r="E198" s="38"/>
      <c r="F198" s="38"/>
      <c r="G198" s="38"/>
      <c r="H198" s="40"/>
      <c r="I198" s="38"/>
      <c r="J198" s="38"/>
      <c r="K198" s="38"/>
      <c r="L198" s="40"/>
      <c r="M198" s="38"/>
      <c r="N198" s="38"/>
      <c r="O198" s="38"/>
      <c r="P198" s="40"/>
      <c r="Q198" s="38"/>
      <c r="R198" s="38"/>
    </row>
    <row r="199" spans="3:18">
      <c r="C199" s="38"/>
      <c r="D199" s="40"/>
      <c r="E199" s="38"/>
      <c r="F199" s="38"/>
      <c r="G199" s="38"/>
      <c r="H199" s="40"/>
      <c r="I199" s="38"/>
      <c r="J199" s="38"/>
      <c r="K199" s="38"/>
      <c r="L199" s="40"/>
      <c r="M199" s="38"/>
      <c r="N199" s="38"/>
      <c r="O199" s="38"/>
      <c r="P199" s="40"/>
      <c r="Q199" s="38"/>
      <c r="R199" s="38"/>
    </row>
    <row r="200" spans="3:18">
      <c r="C200" s="38"/>
      <c r="D200" s="40"/>
      <c r="E200" s="38"/>
      <c r="F200" s="38"/>
      <c r="G200" s="38"/>
      <c r="H200" s="40"/>
      <c r="I200" s="38"/>
      <c r="J200" s="38"/>
      <c r="K200" s="38"/>
      <c r="L200" s="40"/>
      <c r="M200" s="38"/>
      <c r="N200" s="38"/>
      <c r="O200" s="38"/>
      <c r="P200" s="40"/>
      <c r="Q200" s="38"/>
      <c r="R200" s="38"/>
    </row>
    <row r="201" spans="3:18">
      <c r="C201" s="38"/>
      <c r="D201" s="40"/>
      <c r="E201" s="38"/>
      <c r="F201" s="38"/>
      <c r="G201" s="38"/>
      <c r="H201" s="40"/>
      <c r="I201" s="38"/>
      <c r="J201" s="38"/>
      <c r="K201" s="38"/>
      <c r="L201" s="40"/>
      <c r="M201" s="38"/>
      <c r="N201" s="38"/>
      <c r="O201" s="38"/>
      <c r="P201" s="40"/>
      <c r="Q201" s="38"/>
      <c r="R201" s="38"/>
    </row>
    <row r="202" spans="3:18">
      <c r="C202" s="38"/>
      <c r="D202" s="40"/>
      <c r="E202" s="38"/>
      <c r="F202" s="38"/>
      <c r="G202" s="38"/>
      <c r="H202" s="40"/>
      <c r="I202" s="38"/>
      <c r="J202" s="38"/>
      <c r="K202" s="38"/>
      <c r="L202" s="40"/>
      <c r="M202" s="38"/>
      <c r="N202" s="38"/>
      <c r="O202" s="38"/>
      <c r="P202" s="40"/>
      <c r="Q202" s="38"/>
      <c r="R202" s="38"/>
    </row>
    <row r="203" spans="3:18">
      <c r="C203" s="38"/>
      <c r="D203" s="40"/>
      <c r="E203" s="38"/>
      <c r="F203" s="38"/>
      <c r="G203" s="38"/>
      <c r="H203" s="40"/>
      <c r="I203" s="38"/>
      <c r="J203" s="38"/>
      <c r="K203" s="38"/>
      <c r="L203" s="40"/>
      <c r="M203" s="38"/>
      <c r="N203" s="38"/>
      <c r="O203" s="38"/>
      <c r="P203" s="40"/>
      <c r="Q203" s="38"/>
      <c r="R203" s="38"/>
    </row>
    <row r="204" spans="3:18">
      <c r="C204" s="38"/>
      <c r="D204" s="40"/>
      <c r="E204" s="38"/>
      <c r="F204" s="38"/>
      <c r="G204" s="38"/>
      <c r="H204" s="40"/>
      <c r="I204" s="38"/>
      <c r="J204" s="38"/>
      <c r="K204" s="38"/>
      <c r="L204" s="40"/>
      <c r="M204" s="38"/>
      <c r="N204" s="38"/>
      <c r="O204" s="38"/>
      <c r="P204" s="40"/>
      <c r="Q204" s="38"/>
      <c r="R204" s="38"/>
    </row>
    <row r="205" spans="3:18">
      <c r="C205" s="38"/>
      <c r="D205" s="40"/>
      <c r="E205" s="38"/>
      <c r="F205" s="38"/>
      <c r="G205" s="38"/>
      <c r="H205" s="40"/>
      <c r="I205" s="38"/>
      <c r="J205" s="38"/>
      <c r="K205" s="38"/>
      <c r="L205" s="40"/>
      <c r="M205" s="38"/>
      <c r="N205" s="38"/>
      <c r="O205" s="38"/>
      <c r="P205" s="40"/>
      <c r="Q205" s="38"/>
      <c r="R205" s="38"/>
    </row>
    <row r="206" spans="3:18">
      <c r="C206" s="38"/>
      <c r="D206" s="40"/>
      <c r="E206" s="38"/>
      <c r="F206" s="38"/>
      <c r="G206" s="38"/>
      <c r="H206" s="40"/>
      <c r="I206" s="38"/>
      <c r="J206" s="38"/>
      <c r="K206" s="38"/>
      <c r="L206" s="40"/>
      <c r="M206" s="38"/>
      <c r="N206" s="38"/>
      <c r="O206" s="38"/>
      <c r="P206" s="40"/>
      <c r="Q206" s="38"/>
      <c r="R206" s="38"/>
    </row>
    <row r="207" spans="3:18">
      <c r="C207" s="38"/>
      <c r="D207" s="40"/>
      <c r="E207" s="38"/>
      <c r="F207" s="38"/>
      <c r="G207" s="38"/>
      <c r="H207" s="40"/>
      <c r="I207" s="38"/>
      <c r="J207" s="38"/>
      <c r="K207" s="38"/>
      <c r="L207" s="40"/>
      <c r="M207" s="38"/>
      <c r="N207" s="38"/>
      <c r="O207" s="38"/>
      <c r="P207" s="40"/>
      <c r="Q207" s="38"/>
      <c r="R207" s="38"/>
    </row>
    <row r="208" spans="3:18">
      <c r="C208" s="38"/>
      <c r="D208" s="40"/>
      <c r="E208" s="38"/>
      <c r="F208" s="38"/>
      <c r="G208" s="38"/>
      <c r="H208" s="40"/>
      <c r="I208" s="38"/>
      <c r="J208" s="38"/>
      <c r="K208" s="38"/>
      <c r="L208" s="40"/>
      <c r="M208" s="38"/>
      <c r="N208" s="38"/>
      <c r="O208" s="38"/>
      <c r="P208" s="40"/>
      <c r="Q208" s="38"/>
      <c r="R208" s="38"/>
    </row>
    <row r="209" spans="3:18">
      <c r="C209" s="38"/>
      <c r="D209" s="40"/>
      <c r="E209" s="38"/>
      <c r="F209" s="38"/>
      <c r="G209" s="38"/>
      <c r="H209" s="40"/>
      <c r="I209" s="38"/>
      <c r="J209" s="38"/>
      <c r="K209" s="38"/>
      <c r="L209" s="40"/>
      <c r="M209" s="38"/>
      <c r="N209" s="38"/>
      <c r="O209" s="38"/>
      <c r="P209" s="40"/>
      <c r="Q209" s="38"/>
      <c r="R209" s="38"/>
    </row>
    <row r="210" spans="3:18">
      <c r="C210" s="38"/>
      <c r="D210" s="40"/>
      <c r="E210" s="38"/>
      <c r="F210" s="38"/>
      <c r="G210" s="38"/>
      <c r="H210" s="40"/>
      <c r="I210" s="38"/>
      <c r="J210" s="38"/>
      <c r="K210" s="38"/>
      <c r="L210" s="40"/>
      <c r="M210" s="38"/>
      <c r="N210" s="38"/>
      <c r="O210" s="38"/>
      <c r="P210" s="40"/>
      <c r="Q210" s="38"/>
      <c r="R210" s="38"/>
    </row>
    <row r="211" spans="3:18">
      <c r="C211" s="38"/>
      <c r="D211" s="40"/>
      <c r="E211" s="38"/>
      <c r="F211" s="38"/>
      <c r="G211" s="38"/>
      <c r="H211" s="40"/>
      <c r="I211" s="38"/>
      <c r="J211" s="38"/>
      <c r="K211" s="38"/>
      <c r="L211" s="40"/>
      <c r="M211" s="38"/>
      <c r="N211" s="38"/>
      <c r="O211" s="38"/>
      <c r="P211" s="40"/>
      <c r="Q211" s="38"/>
      <c r="R211" s="38"/>
    </row>
    <row r="212" spans="3:18">
      <c r="C212" s="38"/>
      <c r="D212" s="40"/>
      <c r="E212" s="38"/>
      <c r="F212" s="38"/>
      <c r="G212" s="38"/>
      <c r="H212" s="40"/>
      <c r="I212" s="38"/>
      <c r="J212" s="38"/>
      <c r="K212" s="38"/>
      <c r="L212" s="40"/>
      <c r="M212" s="38"/>
      <c r="N212" s="38"/>
      <c r="O212" s="38"/>
      <c r="P212" s="40"/>
      <c r="Q212" s="38"/>
      <c r="R212" s="38"/>
    </row>
    <row r="213" spans="3:18">
      <c r="C213" s="38"/>
      <c r="D213" s="40"/>
      <c r="E213" s="38"/>
      <c r="F213" s="38"/>
      <c r="G213" s="38"/>
      <c r="H213" s="40"/>
      <c r="I213" s="38"/>
      <c r="J213" s="38"/>
      <c r="K213" s="38"/>
      <c r="L213" s="40"/>
      <c r="M213" s="38"/>
      <c r="N213" s="38"/>
      <c r="O213" s="38"/>
      <c r="P213" s="40"/>
      <c r="Q213" s="38"/>
      <c r="R213" s="38"/>
    </row>
    <row r="214" spans="3:18">
      <c r="C214" s="38"/>
      <c r="D214" s="40"/>
      <c r="E214" s="38"/>
      <c r="F214" s="38"/>
      <c r="G214" s="38"/>
      <c r="H214" s="40"/>
      <c r="I214" s="38"/>
      <c r="J214" s="38"/>
      <c r="K214" s="38"/>
      <c r="L214" s="40"/>
      <c r="M214" s="38"/>
      <c r="N214" s="38"/>
      <c r="O214" s="38"/>
      <c r="P214" s="40"/>
      <c r="Q214" s="38"/>
      <c r="R214" s="38"/>
    </row>
    <row r="215" spans="3:18">
      <c r="C215" s="38"/>
      <c r="D215" s="40"/>
      <c r="E215" s="38"/>
      <c r="F215" s="38"/>
      <c r="G215" s="38"/>
      <c r="H215" s="40"/>
      <c r="I215" s="38"/>
      <c r="J215" s="38"/>
      <c r="K215" s="38"/>
      <c r="L215" s="40"/>
      <c r="M215" s="38"/>
      <c r="N215" s="38"/>
      <c r="O215" s="38"/>
      <c r="P215" s="40"/>
      <c r="Q215" s="38"/>
      <c r="R215" s="38"/>
    </row>
    <row r="216" spans="3:18">
      <c r="C216" s="38"/>
      <c r="D216" s="40"/>
      <c r="E216" s="38"/>
      <c r="F216" s="38"/>
      <c r="G216" s="38"/>
      <c r="H216" s="40"/>
      <c r="I216" s="38"/>
      <c r="J216" s="38"/>
      <c r="K216" s="38"/>
      <c r="L216" s="40"/>
      <c r="M216" s="38"/>
      <c r="N216" s="38"/>
      <c r="O216" s="38"/>
      <c r="P216" s="40"/>
      <c r="Q216" s="38"/>
      <c r="R216" s="38"/>
    </row>
    <row r="217" spans="3:18">
      <c r="C217" s="38"/>
      <c r="D217" s="40"/>
      <c r="E217" s="38"/>
      <c r="F217" s="38"/>
      <c r="G217" s="38"/>
      <c r="H217" s="40"/>
      <c r="I217" s="38"/>
      <c r="J217" s="38"/>
      <c r="K217" s="38"/>
      <c r="L217" s="40"/>
      <c r="M217" s="38"/>
      <c r="N217" s="38"/>
      <c r="O217" s="38"/>
      <c r="P217" s="40"/>
      <c r="Q217" s="38"/>
      <c r="R217" s="38"/>
    </row>
    <row r="218" spans="3:18">
      <c r="C218" s="38"/>
      <c r="D218" s="40"/>
      <c r="E218" s="38"/>
      <c r="F218" s="38"/>
      <c r="G218" s="38"/>
      <c r="H218" s="40"/>
      <c r="I218" s="38"/>
      <c r="J218" s="38"/>
      <c r="K218" s="38"/>
      <c r="L218" s="40"/>
      <c r="M218" s="38"/>
      <c r="N218" s="38"/>
      <c r="O218" s="38"/>
      <c r="P218" s="40"/>
      <c r="Q218" s="38"/>
      <c r="R218" s="38"/>
    </row>
    <row r="219" spans="3:18">
      <c r="C219" s="38"/>
      <c r="D219" s="40"/>
      <c r="E219" s="38"/>
      <c r="F219" s="38"/>
      <c r="G219" s="38"/>
      <c r="H219" s="40"/>
      <c r="I219" s="38"/>
      <c r="J219" s="38"/>
      <c r="K219" s="38"/>
      <c r="L219" s="40"/>
      <c r="M219" s="38"/>
      <c r="N219" s="38"/>
      <c r="O219" s="38"/>
      <c r="P219" s="40"/>
      <c r="Q219" s="38"/>
      <c r="R219" s="38"/>
    </row>
    <row r="220" spans="3:18">
      <c r="C220" s="38"/>
      <c r="D220" s="40"/>
      <c r="E220" s="38"/>
      <c r="F220" s="38"/>
      <c r="G220" s="38"/>
      <c r="H220" s="40"/>
      <c r="I220" s="38"/>
      <c r="J220" s="38"/>
      <c r="K220" s="38"/>
      <c r="L220" s="40"/>
      <c r="M220" s="38"/>
      <c r="N220" s="38"/>
      <c r="O220" s="38"/>
      <c r="P220" s="40"/>
      <c r="Q220" s="38"/>
      <c r="R220" s="38"/>
    </row>
    <row r="221" spans="3:18">
      <c r="C221" s="38"/>
      <c r="D221" s="40"/>
      <c r="E221" s="38"/>
      <c r="F221" s="38"/>
      <c r="G221" s="38"/>
      <c r="H221" s="40"/>
      <c r="I221" s="38"/>
      <c r="J221" s="38"/>
      <c r="K221" s="38"/>
      <c r="L221" s="40"/>
      <c r="M221" s="38"/>
      <c r="N221" s="38"/>
      <c r="O221" s="38"/>
      <c r="P221" s="40"/>
      <c r="Q221" s="38"/>
      <c r="R221" s="38"/>
    </row>
    <row r="222" spans="3:18">
      <c r="C222" s="38"/>
      <c r="D222" s="40"/>
      <c r="E222" s="38"/>
      <c r="F222" s="38"/>
      <c r="G222" s="38"/>
      <c r="H222" s="40"/>
      <c r="I222" s="38"/>
      <c r="J222" s="38"/>
      <c r="K222" s="38"/>
      <c r="L222" s="40"/>
      <c r="M222" s="38"/>
      <c r="N222" s="38"/>
      <c r="O222" s="38"/>
      <c r="P222" s="40"/>
      <c r="Q222" s="38"/>
      <c r="R222" s="38"/>
    </row>
    <row r="223" spans="3:18">
      <c r="C223" s="38"/>
      <c r="D223" s="40"/>
      <c r="E223" s="38"/>
      <c r="F223" s="38"/>
      <c r="G223" s="38"/>
      <c r="H223" s="40"/>
      <c r="I223" s="38"/>
      <c r="J223" s="38"/>
      <c r="K223" s="38"/>
      <c r="L223" s="40"/>
      <c r="M223" s="38"/>
      <c r="N223" s="38"/>
      <c r="O223" s="38"/>
      <c r="P223" s="40"/>
      <c r="Q223" s="38"/>
      <c r="R223" s="38"/>
    </row>
    <row r="224" spans="3:18">
      <c r="C224" s="38"/>
      <c r="D224" s="40"/>
      <c r="E224" s="38"/>
      <c r="F224" s="38"/>
      <c r="G224" s="38"/>
      <c r="H224" s="40"/>
      <c r="I224" s="38"/>
      <c r="J224" s="38"/>
      <c r="K224" s="38"/>
      <c r="L224" s="40"/>
      <c r="M224" s="38"/>
      <c r="N224" s="38"/>
      <c r="O224" s="38"/>
      <c r="P224" s="40"/>
      <c r="Q224" s="38"/>
      <c r="R224" s="38"/>
    </row>
    <row r="225" spans="3:18">
      <c r="C225" s="38"/>
      <c r="D225" s="40"/>
      <c r="E225" s="38"/>
      <c r="F225" s="38"/>
      <c r="G225" s="38"/>
      <c r="H225" s="40"/>
      <c r="I225" s="38"/>
      <c r="J225" s="38"/>
      <c r="K225" s="38"/>
      <c r="L225" s="40"/>
      <c r="M225" s="38"/>
      <c r="N225" s="38"/>
      <c r="O225" s="38"/>
      <c r="P225" s="40"/>
      <c r="Q225" s="38"/>
      <c r="R225" s="38"/>
    </row>
    <row r="226" spans="3:18">
      <c r="C226" s="38"/>
      <c r="D226" s="40"/>
      <c r="E226" s="38"/>
      <c r="F226" s="38"/>
      <c r="G226" s="38"/>
      <c r="H226" s="40"/>
      <c r="I226" s="38"/>
      <c r="J226" s="38"/>
      <c r="K226" s="38"/>
      <c r="L226" s="40"/>
      <c r="M226" s="38"/>
      <c r="N226" s="38"/>
      <c r="O226" s="38"/>
      <c r="P226" s="40"/>
      <c r="Q226" s="38"/>
      <c r="R226" s="38"/>
    </row>
    <row r="227" spans="3:18">
      <c r="C227" s="38"/>
      <c r="D227" s="40"/>
      <c r="E227" s="38"/>
      <c r="F227" s="38"/>
      <c r="G227" s="38"/>
      <c r="H227" s="40"/>
      <c r="I227" s="38"/>
      <c r="J227" s="38"/>
      <c r="K227" s="38"/>
      <c r="L227" s="40"/>
      <c r="M227" s="38"/>
      <c r="N227" s="38"/>
      <c r="O227" s="38"/>
      <c r="P227" s="40"/>
      <c r="Q227" s="38"/>
      <c r="R227" s="38"/>
    </row>
    <row r="228" spans="3:18">
      <c r="C228" s="38"/>
      <c r="D228" s="40"/>
      <c r="E228" s="38"/>
      <c r="F228" s="38"/>
      <c r="G228" s="38"/>
      <c r="H228" s="40"/>
      <c r="I228" s="38"/>
      <c r="J228" s="38"/>
      <c r="K228" s="38"/>
      <c r="L228" s="40"/>
      <c r="M228" s="38"/>
      <c r="N228" s="38"/>
      <c r="O228" s="38"/>
      <c r="P228" s="40"/>
      <c r="Q228" s="38"/>
      <c r="R228" s="38"/>
    </row>
    <row r="229" spans="3:18">
      <c r="C229" s="38"/>
      <c r="D229" s="40"/>
      <c r="E229" s="38"/>
      <c r="F229" s="38"/>
      <c r="G229" s="38"/>
      <c r="H229" s="40"/>
      <c r="I229" s="38"/>
      <c r="J229" s="38"/>
      <c r="K229" s="38"/>
      <c r="L229" s="40"/>
      <c r="M229" s="38"/>
      <c r="N229" s="38"/>
      <c r="O229" s="38"/>
      <c r="P229" s="40"/>
      <c r="Q229" s="38"/>
      <c r="R229" s="38"/>
    </row>
    <row r="230" spans="3:18">
      <c r="C230" s="38"/>
      <c r="D230" s="40"/>
      <c r="E230" s="38"/>
      <c r="F230" s="38"/>
      <c r="G230" s="38"/>
      <c r="H230" s="40"/>
      <c r="I230" s="38"/>
      <c r="J230" s="38"/>
      <c r="K230" s="38"/>
      <c r="L230" s="40"/>
      <c r="M230" s="38"/>
      <c r="N230" s="38"/>
      <c r="O230" s="38"/>
      <c r="P230" s="40"/>
      <c r="Q230" s="38"/>
      <c r="R230" s="38"/>
    </row>
    <row r="231" spans="3:18">
      <c r="C231" s="38"/>
      <c r="D231" s="40"/>
      <c r="E231" s="38"/>
      <c r="F231" s="38"/>
      <c r="G231" s="38"/>
      <c r="H231" s="40"/>
      <c r="I231" s="38"/>
      <c r="J231" s="38"/>
      <c r="K231" s="38"/>
      <c r="L231" s="40"/>
      <c r="M231" s="38"/>
      <c r="N231" s="38"/>
      <c r="O231" s="38"/>
      <c r="P231" s="40"/>
      <c r="Q231" s="38"/>
      <c r="R231" s="38"/>
    </row>
    <row r="232" spans="3:18">
      <c r="C232" s="38"/>
      <c r="D232" s="40"/>
      <c r="E232" s="38"/>
      <c r="F232" s="38"/>
      <c r="G232" s="38"/>
      <c r="H232" s="40"/>
      <c r="I232" s="38"/>
      <c r="J232" s="38"/>
      <c r="K232" s="38"/>
      <c r="L232" s="40"/>
      <c r="M232" s="38"/>
      <c r="N232" s="38"/>
      <c r="O232" s="38"/>
      <c r="P232" s="40"/>
      <c r="Q232" s="38"/>
      <c r="R232" s="38"/>
    </row>
    <row r="233" spans="3:18">
      <c r="C233" s="38"/>
      <c r="D233" s="40"/>
      <c r="E233" s="38"/>
      <c r="F233" s="38"/>
      <c r="G233" s="38"/>
      <c r="H233" s="40"/>
      <c r="I233" s="38"/>
      <c r="J233" s="38"/>
      <c r="K233" s="38"/>
      <c r="L233" s="40"/>
      <c r="M233" s="38"/>
      <c r="N233" s="38"/>
      <c r="O233" s="38"/>
      <c r="P233" s="40"/>
      <c r="Q233" s="38"/>
      <c r="R233" s="38"/>
    </row>
  </sheetData>
  <sheetProtection algorithmName="SHA-512" hashValue="ENglBKC4Tr7FkO5F107FseMHSz0vN+Br+6gOYeAeBjA3OJDiGOgkxm2+b+JkLdpInL0SOm7LZCrcRvskBoowgQ==" saltValue="D4KTrDjSxvXSEOwGaD0NkQ==" spinCount="100000" sheet="1" objects="1" scenarios="1"/>
  <mergeCells count="2">
    <mergeCell ref="C2:M2"/>
    <mergeCell ref="C1:D1"/>
  </mergeCells>
  <phoneticPr fontId="15" type="noConversion"/>
  <conditionalFormatting sqref="K49">
    <cfRule type="expression" dxfId="7" priority="2">
      <formula>K49=""</formula>
    </cfRule>
  </conditionalFormatting>
  <conditionalFormatting sqref="M10:M30">
    <cfRule type="expression" dxfId="6" priority="4">
      <formula>M10=""</formula>
    </cfRule>
  </conditionalFormatting>
  <conditionalFormatting sqref="M33:M35">
    <cfRule type="expression" dxfId="5" priority="38">
      <formula>M33=""</formula>
    </cfRule>
  </conditionalFormatting>
  <conditionalFormatting sqref="M42:M61">
    <cfRule type="expression" dxfId="4" priority="1">
      <formula>M42=""</formula>
    </cfRule>
  </conditionalFormatting>
  <conditionalFormatting sqref="M63:M65">
    <cfRule type="expression" dxfId="3" priority="23">
      <formula>M63=""</formula>
    </cfRule>
  </conditionalFormatting>
  <conditionalFormatting sqref="M67:M68">
    <cfRule type="expression" dxfId="2" priority="22">
      <formula>M67=""</formula>
    </cfRule>
  </conditionalFormatting>
  <conditionalFormatting sqref="M70:M81">
    <cfRule type="expression" dxfId="1" priority="9">
      <formula>M70=""</formula>
    </cfRule>
  </conditionalFormatting>
  <conditionalFormatting sqref="N7:O7">
    <cfRule type="cellIs" dxfId="0" priority="53" operator="equal">
      <formula>1</formula>
    </cfRule>
  </conditionalFormatting>
  <hyperlinks>
    <hyperlink ref="C2" r:id="rId1" xr:uid="{C1603EB8-A47E-429F-8CD8-C2036190B3B2}"/>
  </hyperlinks>
  <pageMargins left="0.7" right="0.7" top="0.75" bottom="0.75" header="0.3" footer="0.3"/>
  <pageSetup paperSize="9" orientation="portrait"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C9929-8DB4-433C-988D-8CBED388D1B8}">
  <sheetPr>
    <pageSetUpPr autoPageBreaks="0"/>
  </sheetPr>
  <dimension ref="A2:I18"/>
  <sheetViews>
    <sheetView workbookViewId="0">
      <selection activeCell="B13" sqref="B13"/>
    </sheetView>
  </sheetViews>
  <sheetFormatPr defaultRowHeight="14.25"/>
  <cols>
    <col min="1" max="1" width="18.625" customWidth="1"/>
    <col min="7" max="7" width="17" customWidth="1"/>
  </cols>
  <sheetData>
    <row r="2" spans="1:9">
      <c r="A2" t="s">
        <v>322</v>
      </c>
      <c r="B2" t="str">
        <f>CONCATENATE(TEXT('Summary tables'!F8+'Summary tables'!F9,0)," tCO", _xlfn.UNICHAR(8322),"e")</f>
        <v>294 tCO₂e</v>
      </c>
      <c r="H2" t="s">
        <v>40</v>
      </c>
      <c r="I2" t="s">
        <v>323</v>
      </c>
    </row>
    <row r="3" spans="1:9">
      <c r="G3" t="s">
        <v>324</v>
      </c>
      <c r="H3">
        <f>SUM('Scope 2'!F8+'Scope 2'!F9)</f>
        <v>157148</v>
      </c>
    </row>
    <row r="4" spans="1:9">
      <c r="A4" t="s">
        <v>325</v>
      </c>
      <c r="B4" t="str">
        <f>CONCATENATE(TEXT('Scope 2'!F8+'Scope 2'!F9+'Scope 2'!F10+'Scope 2'!F15,"#,##")," kWh")</f>
        <v>1,010,667 kWh</v>
      </c>
      <c r="G4" t="s">
        <v>326</v>
      </c>
      <c r="H4">
        <f>'Scope 2'!F10</f>
        <v>853519</v>
      </c>
    </row>
    <row r="5" spans="1:9">
      <c r="G5" t="s">
        <v>327</v>
      </c>
      <c r="H5">
        <f>'Scope 2'!F15</f>
        <v>0</v>
      </c>
    </row>
    <row r="6" spans="1:9">
      <c r="A6" t="s">
        <v>328</v>
      </c>
      <c r="B6" t="str">
        <f>IF('Summary tables'!H14=0,"-",CONCATENATE(TEXT('Summary tables'!H14,0)," tCO",_xlfn.UNICHAR(8322),"e"))</f>
        <v>73 tCO₂e</v>
      </c>
    </row>
    <row r="7" spans="1:9">
      <c r="G7" t="s">
        <v>329</v>
      </c>
      <c r="H7" t="s">
        <v>330</v>
      </c>
      <c r="I7" t="s">
        <v>331</v>
      </c>
    </row>
    <row r="8" spans="1:9">
      <c r="A8" t="str">
        <f>CONCATENATE("Emissions per 1000m",_xlfn.UNICHAR(178))</f>
        <v>Emissions per 1000m²</v>
      </c>
      <c r="B8" t="str">
        <f>IF('Summary tables'!I14=0,"-",CONCATENATE(TEXT('Summary tables'!I14,"0")," tCO",_xlfn.UNICHAR(8322),"e"))</f>
        <v>-</v>
      </c>
      <c r="G8" t="s">
        <v>8</v>
      </c>
    </row>
    <row r="9" spans="1:9">
      <c r="G9" t="s">
        <v>163</v>
      </c>
    </row>
    <row r="10" spans="1:9">
      <c r="G10" t="s">
        <v>332</v>
      </c>
    </row>
    <row r="12" spans="1:9">
      <c r="A12" t="s">
        <v>146</v>
      </c>
      <c r="B12">
        <f>-((('Scope 2'!F8+'Scope 2'!F9)/1000)*'GHG conversion factors'!M39)</f>
        <v>-27.815195999999997</v>
      </c>
    </row>
    <row r="18" spans="3:3">
      <c r="C18" s="318"/>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EC135-BA9A-41CB-9978-16825183FF6F}">
  <sheetPr>
    <pageSetUpPr autoPageBreaks="0"/>
  </sheetPr>
  <dimension ref="B1:AV372"/>
  <sheetViews>
    <sheetView zoomScale="85" zoomScaleNormal="85" workbookViewId="0">
      <selection activeCell="B2" sqref="B2:B15"/>
    </sheetView>
  </sheetViews>
  <sheetFormatPr defaultColWidth="9.75" defaultRowHeight="14.25"/>
  <cols>
    <col min="1" max="1" width="9.75" style="1"/>
    <col min="2" max="2" width="15.625" style="1" bestFit="1" customWidth="1"/>
    <col min="3" max="3" width="9.75" style="1"/>
    <col min="4" max="4" width="25.75" style="1" bestFit="1" customWidth="1"/>
    <col min="5" max="5" width="10" style="1" customWidth="1"/>
    <col min="6" max="7" width="9.75" style="1"/>
    <col min="8" max="8" width="13.375" style="1" bestFit="1" customWidth="1"/>
    <col min="9" max="9" width="8.375" style="1" customWidth="1"/>
    <col min="10" max="10" width="13.375" style="1" customWidth="1"/>
    <col min="11" max="13" width="9.75" style="1"/>
    <col min="20" max="20" width="30.375" bestFit="1" customWidth="1"/>
    <col min="22" max="22" width="11.625" bestFit="1" customWidth="1"/>
    <col min="24" max="24" width="14.375" bestFit="1" customWidth="1"/>
    <col min="26" max="26" width="25.75" customWidth="1"/>
    <col min="27" max="27" width="9.75" style="1"/>
    <col min="28" max="28" width="25.375" style="1" customWidth="1"/>
    <col min="29" max="29" width="9.75" style="1"/>
    <col min="30" max="32" width="14.375" style="1" customWidth="1"/>
    <col min="33" max="33" width="9.75" style="1"/>
    <col min="34" max="34" width="20.625" style="1" customWidth="1"/>
    <col min="35" max="35" width="10.375" style="1" customWidth="1"/>
    <col min="36" max="36" width="21.25" style="1" customWidth="1"/>
    <col min="37" max="37" width="9.75" style="1"/>
    <col min="38" max="38" width="16.625" style="1" customWidth="1"/>
    <col min="39" max="39" width="9.75" style="1"/>
    <col min="40" max="40" width="13.625" style="1" customWidth="1"/>
    <col min="41" max="41" width="9.75" style="1"/>
    <col min="42" max="42" width="15.625" style="1" customWidth="1"/>
    <col min="43" max="43" width="9.75" style="1"/>
    <col min="44" max="44" width="15" style="1" customWidth="1"/>
    <col min="45" max="16384" width="9.75" style="1"/>
  </cols>
  <sheetData>
    <row r="1" spans="2:48">
      <c r="N1" s="1"/>
      <c r="O1" s="1"/>
      <c r="P1" s="1"/>
      <c r="Q1" s="1"/>
      <c r="R1" s="1"/>
      <c r="S1" s="1"/>
      <c r="T1" s="1"/>
      <c r="U1" s="1"/>
      <c r="V1" s="1"/>
      <c r="W1" s="1"/>
      <c r="X1" s="1"/>
      <c r="Y1" s="1"/>
      <c r="Z1" s="1"/>
    </row>
    <row r="2" spans="2:48">
      <c r="B2" s="1" t="s">
        <v>153</v>
      </c>
      <c r="D2" s="1" t="s">
        <v>333</v>
      </c>
      <c r="F2" s="1" t="s">
        <v>334</v>
      </c>
      <c r="H2" s="1" t="s">
        <v>335</v>
      </c>
      <c r="J2" s="1" t="s">
        <v>336</v>
      </c>
      <c r="L2" s="1" t="s">
        <v>337</v>
      </c>
      <c r="N2" s="1" t="s">
        <v>338</v>
      </c>
      <c r="O2" s="1"/>
      <c r="P2" s="1" t="s">
        <v>338</v>
      </c>
      <c r="Q2" s="1"/>
      <c r="R2" s="1" t="s">
        <v>339</v>
      </c>
      <c r="S2" s="1"/>
      <c r="T2" s="1" t="s">
        <v>340</v>
      </c>
      <c r="U2" s="1"/>
      <c r="V2" s="1" t="s">
        <v>341</v>
      </c>
      <c r="W2" s="1"/>
      <c r="X2" s="1" t="s">
        <v>342</v>
      </c>
      <c r="Y2" s="1"/>
      <c r="Z2" s="1" t="s">
        <v>343</v>
      </c>
      <c r="AB2" s="1" t="s">
        <v>344</v>
      </c>
      <c r="AD2" s="1" t="s">
        <v>345</v>
      </c>
      <c r="AF2" s="1" t="s">
        <v>346</v>
      </c>
      <c r="AH2" s="1" t="s">
        <v>347</v>
      </c>
      <c r="AJ2" s="1" t="s">
        <v>348</v>
      </c>
      <c r="AL2" s="1" t="s">
        <v>349</v>
      </c>
      <c r="AN2" s="1" t="s">
        <v>350</v>
      </c>
      <c r="AP2" s="1" t="s">
        <v>351</v>
      </c>
      <c r="AR2" s="1" t="s">
        <v>352</v>
      </c>
      <c r="AT2" s="1" t="s">
        <v>353</v>
      </c>
      <c r="AV2" s="1" t="s">
        <v>354</v>
      </c>
    </row>
    <row r="3" spans="2:48">
      <c r="B3" s="1" t="s">
        <v>355</v>
      </c>
      <c r="N3" s="1"/>
      <c r="O3" s="1"/>
      <c r="P3" s="1"/>
      <c r="Q3" s="1"/>
      <c r="R3" s="1"/>
      <c r="S3" s="1"/>
      <c r="T3" s="1"/>
      <c r="U3" s="1"/>
      <c r="V3" s="1"/>
      <c r="W3" s="1"/>
      <c r="X3" s="1"/>
      <c r="Y3" s="1"/>
      <c r="Z3" s="1"/>
    </row>
    <row r="4" spans="2:48">
      <c r="B4" s="1" t="s">
        <v>356</v>
      </c>
      <c r="D4" s="1" t="s">
        <v>357</v>
      </c>
      <c r="F4" s="1" t="s">
        <v>13</v>
      </c>
      <c r="H4" s="1" t="s">
        <v>13</v>
      </c>
      <c r="J4" s="1" t="s">
        <v>13</v>
      </c>
      <c r="L4" s="1" t="s">
        <v>13</v>
      </c>
      <c r="N4" s="1" t="s">
        <v>13</v>
      </c>
      <c r="O4" s="1"/>
      <c r="P4" s="1" t="s">
        <v>13</v>
      </c>
      <c r="Q4" s="1"/>
      <c r="R4" s="1" t="s">
        <v>13</v>
      </c>
      <c r="S4" s="1"/>
      <c r="T4" s="1" t="s">
        <v>358</v>
      </c>
      <c r="U4" s="1"/>
      <c r="V4" s="1" t="s">
        <v>56</v>
      </c>
      <c r="W4" s="1"/>
      <c r="X4" s="1" t="s">
        <v>65</v>
      </c>
      <c r="Y4" s="1"/>
      <c r="Z4" s="1" t="s">
        <v>13</v>
      </c>
      <c r="AB4" s="1" t="s">
        <v>13</v>
      </c>
      <c r="AD4" s="1" t="s">
        <v>13</v>
      </c>
      <c r="AF4" s="1" t="s">
        <v>13</v>
      </c>
      <c r="AH4" s="1" t="s">
        <v>13</v>
      </c>
      <c r="AJ4" s="1" t="s">
        <v>13</v>
      </c>
      <c r="AL4" s="1" t="s">
        <v>13</v>
      </c>
      <c r="AN4" s="1" t="s">
        <v>13</v>
      </c>
      <c r="AP4" s="1" t="s">
        <v>13</v>
      </c>
      <c r="AR4" s="1" t="s">
        <v>13</v>
      </c>
      <c r="AT4" s="1" t="s">
        <v>13</v>
      </c>
      <c r="AV4" s="1" t="s">
        <v>13</v>
      </c>
    </row>
    <row r="5" spans="2:48">
      <c r="B5" s="1" t="s">
        <v>359</v>
      </c>
      <c r="D5" s="1" t="s">
        <v>360</v>
      </c>
      <c r="F5" t="s">
        <v>361</v>
      </c>
      <c r="H5" s="1" t="s">
        <v>362</v>
      </c>
      <c r="J5" s="1" t="s">
        <v>39</v>
      </c>
      <c r="L5" s="1" t="s">
        <v>363</v>
      </c>
      <c r="N5" s="1" t="s">
        <v>169</v>
      </c>
      <c r="O5" s="1"/>
      <c r="P5" s="1" t="s">
        <v>169</v>
      </c>
      <c r="Q5" s="1"/>
      <c r="R5" s="1" t="s">
        <v>242</v>
      </c>
      <c r="S5" s="1"/>
      <c r="T5" s="1" t="s">
        <v>364</v>
      </c>
      <c r="U5" s="1"/>
      <c r="V5" s="1" t="s">
        <v>43</v>
      </c>
      <c r="W5" s="1"/>
      <c r="X5" s="1" t="s">
        <v>43</v>
      </c>
      <c r="Y5" s="1"/>
      <c r="Z5" s="1" t="s">
        <v>365</v>
      </c>
      <c r="AB5" s="1" t="s">
        <v>365</v>
      </c>
      <c r="AD5" s="1" t="s">
        <v>292</v>
      </c>
      <c r="AF5" s="1" t="s">
        <v>366</v>
      </c>
      <c r="AH5" s="1" t="s">
        <v>367</v>
      </c>
      <c r="AJ5" s="1" t="s">
        <v>296</v>
      </c>
      <c r="AL5" s="1" t="s">
        <v>292</v>
      </c>
      <c r="AN5" s="1" t="s">
        <v>292</v>
      </c>
      <c r="AP5" s="1" t="s">
        <v>292</v>
      </c>
      <c r="AR5" s="1" t="s">
        <v>296</v>
      </c>
      <c r="AT5" s="1" t="s">
        <v>296</v>
      </c>
      <c r="AV5" s="1" t="s">
        <v>296</v>
      </c>
    </row>
    <row r="6" spans="2:48">
      <c r="B6" s="1" t="s">
        <v>368</v>
      </c>
      <c r="D6" s="1" t="s">
        <v>369</v>
      </c>
      <c r="F6" t="s">
        <v>370</v>
      </c>
      <c r="H6" s="1" t="s">
        <v>371</v>
      </c>
      <c r="J6" s="1" t="s">
        <v>36</v>
      </c>
      <c r="L6" s="1" t="s">
        <v>372</v>
      </c>
      <c r="N6" s="1" t="s">
        <v>232</v>
      </c>
      <c r="O6" s="1"/>
      <c r="P6" s="1" t="s">
        <v>65</v>
      </c>
      <c r="Q6" s="1"/>
      <c r="R6" s="1" t="s">
        <v>373</v>
      </c>
      <c r="S6" s="1"/>
      <c r="T6" s="1" t="s">
        <v>374</v>
      </c>
      <c r="U6" s="1"/>
      <c r="V6" s="1"/>
      <c r="W6" s="1"/>
      <c r="X6" s="1"/>
      <c r="Y6" s="1"/>
      <c r="Z6" s="1" t="s">
        <v>375</v>
      </c>
      <c r="AB6" s="1" t="s">
        <v>366</v>
      </c>
      <c r="AD6" s="1" t="s">
        <v>296</v>
      </c>
      <c r="AF6" s="1" t="s">
        <v>365</v>
      </c>
      <c r="AH6" s="1" t="s">
        <v>303</v>
      </c>
      <c r="AJ6" s="1" t="s">
        <v>367</v>
      </c>
      <c r="AL6" s="1" t="s">
        <v>367</v>
      </c>
      <c r="AN6" s="1" t="s">
        <v>296</v>
      </c>
      <c r="AP6" s="1" t="s">
        <v>296</v>
      </c>
      <c r="AR6" s="1" t="s">
        <v>367</v>
      </c>
      <c r="AT6" s="1" t="s">
        <v>376</v>
      </c>
      <c r="AV6" s="1" t="s">
        <v>367</v>
      </c>
    </row>
    <row r="7" spans="2:48">
      <c r="B7" s="1" t="s">
        <v>377</v>
      </c>
      <c r="D7" s="1" t="s">
        <v>378</v>
      </c>
      <c r="F7" s="1" t="s">
        <v>379</v>
      </c>
      <c r="J7" s="1" t="s">
        <v>380</v>
      </c>
      <c r="L7" s="1" t="s">
        <v>381</v>
      </c>
      <c r="N7" s="1"/>
      <c r="O7" s="1"/>
      <c r="P7" s="1"/>
      <c r="Q7" s="1"/>
      <c r="R7" s="1"/>
      <c r="S7" s="1"/>
      <c r="T7" s="1"/>
      <c r="U7" s="1"/>
      <c r="V7" s="1"/>
      <c r="W7" s="1"/>
      <c r="X7" s="1"/>
      <c r="Y7" s="1"/>
      <c r="Z7" s="1" t="s">
        <v>366</v>
      </c>
      <c r="AD7" s="1" t="s">
        <v>367</v>
      </c>
      <c r="AF7" s="1" t="s">
        <v>382</v>
      </c>
      <c r="AH7" s="1" t="s">
        <v>376</v>
      </c>
      <c r="AJ7" s="1" t="s">
        <v>303</v>
      </c>
      <c r="AL7" s="1" t="s">
        <v>376</v>
      </c>
      <c r="AN7" s="1" t="s">
        <v>367</v>
      </c>
      <c r="AP7" s="1" t="s">
        <v>367</v>
      </c>
      <c r="AR7" s="1" t="s">
        <v>303</v>
      </c>
      <c r="AV7" s="1" t="s">
        <v>376</v>
      </c>
    </row>
    <row r="8" spans="2:48">
      <c r="B8" s="1" t="s">
        <v>383</v>
      </c>
      <c r="D8" s="1" t="s">
        <v>384</v>
      </c>
      <c r="F8" t="s">
        <v>385</v>
      </c>
      <c r="J8" s="1" t="s">
        <v>308</v>
      </c>
      <c r="L8" s="1" t="s">
        <v>386</v>
      </c>
      <c r="N8" s="1"/>
      <c r="O8" s="1"/>
      <c r="P8" s="1" t="s">
        <v>169</v>
      </c>
      <c r="Q8" s="1"/>
      <c r="R8" s="1"/>
      <c r="S8" s="1"/>
      <c r="T8" s="1"/>
      <c r="U8" s="1"/>
      <c r="V8" s="1"/>
      <c r="W8" s="1"/>
      <c r="X8" s="1"/>
      <c r="Y8" s="1"/>
      <c r="Z8" s="1"/>
      <c r="AD8" s="1" t="s">
        <v>376</v>
      </c>
      <c r="AH8" s="1" t="s">
        <v>300</v>
      </c>
      <c r="AJ8" s="1" t="s">
        <v>376</v>
      </c>
      <c r="AN8" s="1" t="s">
        <v>376</v>
      </c>
      <c r="AP8" s="1" t="s">
        <v>376</v>
      </c>
      <c r="AR8" s="1" t="s">
        <v>376</v>
      </c>
    </row>
    <row r="9" spans="2:48">
      <c r="B9" s="1" t="s">
        <v>387</v>
      </c>
      <c r="D9" s="1" t="s">
        <v>388</v>
      </c>
      <c r="F9" t="s">
        <v>389</v>
      </c>
      <c r="L9" s="1" t="s">
        <v>390</v>
      </c>
      <c r="N9" s="1"/>
      <c r="O9" s="1"/>
      <c r="P9" s="1" t="s">
        <v>65</v>
      </c>
      <c r="Q9" s="1"/>
      <c r="R9" s="1"/>
      <c r="S9" s="1"/>
      <c r="T9" s="1"/>
      <c r="U9" s="1"/>
      <c r="V9" s="1"/>
      <c r="W9" s="1"/>
      <c r="X9" s="1"/>
      <c r="Y9" s="1"/>
      <c r="Z9" s="1"/>
      <c r="AJ9" s="1" t="s">
        <v>300</v>
      </c>
    </row>
    <row r="10" spans="2:48">
      <c r="B10" s="1" t="s">
        <v>391</v>
      </c>
      <c r="D10" s="1" t="s">
        <v>392</v>
      </c>
      <c r="F10" t="s">
        <v>393</v>
      </c>
      <c r="L10" s="1" t="s">
        <v>394</v>
      </c>
      <c r="N10" s="1"/>
      <c r="O10" s="1"/>
      <c r="P10" s="1"/>
      <c r="Q10" s="1"/>
      <c r="R10" s="1"/>
      <c r="S10" s="1"/>
      <c r="T10" s="1"/>
      <c r="U10" s="1"/>
      <c r="V10" s="1"/>
      <c r="W10" s="1"/>
      <c r="X10" s="1"/>
      <c r="Y10" s="1"/>
      <c r="Z10" s="1"/>
    </row>
    <row r="11" spans="2:48">
      <c r="B11" s="1" t="s">
        <v>395</v>
      </c>
      <c r="D11" s="1" t="s">
        <v>396</v>
      </c>
      <c r="F11" t="s">
        <v>397</v>
      </c>
      <c r="L11" s="1" t="s">
        <v>398</v>
      </c>
      <c r="N11" s="1"/>
      <c r="O11" s="1"/>
      <c r="P11" s="1"/>
      <c r="Q11" s="1"/>
      <c r="R11" s="1"/>
      <c r="S11" s="1"/>
      <c r="T11" s="1"/>
      <c r="U11" s="1"/>
      <c r="V11" s="1"/>
      <c r="W11" s="1"/>
      <c r="X11" s="1"/>
      <c r="Y11" s="1"/>
      <c r="Z11" s="1"/>
    </row>
    <row r="12" spans="2:48">
      <c r="B12" s="1" t="s">
        <v>399</v>
      </c>
      <c r="D12" s="1" t="s">
        <v>400</v>
      </c>
      <c r="F12" t="s">
        <v>401</v>
      </c>
      <c r="L12" s="1" t="s">
        <v>402</v>
      </c>
      <c r="N12" s="1"/>
      <c r="O12" s="1"/>
      <c r="P12" s="1"/>
      <c r="Q12" s="1"/>
      <c r="R12" s="1"/>
      <c r="S12" s="1"/>
      <c r="T12" s="1"/>
      <c r="U12" s="1"/>
      <c r="V12" s="1"/>
      <c r="W12" s="1"/>
      <c r="X12" s="1"/>
      <c r="Y12" s="1"/>
      <c r="Z12" s="1"/>
    </row>
    <row r="13" spans="2:48">
      <c r="B13" s="1" t="s">
        <v>8</v>
      </c>
      <c r="D13" s="1" t="s">
        <v>403</v>
      </c>
      <c r="F13" t="s">
        <v>404</v>
      </c>
      <c r="L13" s="1" t="s">
        <v>405</v>
      </c>
      <c r="N13" s="1"/>
      <c r="O13" s="1"/>
      <c r="P13" s="1"/>
      <c r="Q13" s="1"/>
      <c r="R13" s="1"/>
      <c r="S13" s="1"/>
      <c r="T13" s="1"/>
      <c r="U13" s="1"/>
      <c r="V13" s="1"/>
      <c r="W13" s="1"/>
      <c r="X13" s="1"/>
      <c r="Y13" s="1"/>
      <c r="Z13" s="1"/>
    </row>
    <row r="14" spans="2:48">
      <c r="B14" s="1" t="s">
        <v>163</v>
      </c>
      <c r="D14" s="1" t="s">
        <v>406</v>
      </c>
      <c r="F14" t="s">
        <v>407</v>
      </c>
      <c r="L14" s="1" t="s">
        <v>408</v>
      </c>
      <c r="N14" s="1"/>
      <c r="O14" s="1"/>
      <c r="P14" s="1"/>
      <c r="Q14" s="1"/>
      <c r="R14" s="1"/>
      <c r="S14" s="1"/>
      <c r="T14" s="1"/>
      <c r="U14" s="1"/>
      <c r="V14" s="1"/>
      <c r="W14" s="1"/>
      <c r="X14" s="1"/>
      <c r="Y14" s="1"/>
      <c r="Z14" s="1"/>
    </row>
    <row r="15" spans="2:48">
      <c r="B15" s="1" t="s">
        <v>164</v>
      </c>
      <c r="D15" s="1" t="s">
        <v>409</v>
      </c>
      <c r="F15" t="s">
        <v>410</v>
      </c>
      <c r="L15" s="1" t="s">
        <v>411</v>
      </c>
      <c r="N15" s="1"/>
      <c r="O15" s="1"/>
      <c r="P15" s="1"/>
      <c r="Q15" s="1"/>
      <c r="R15" s="1"/>
      <c r="S15" s="1"/>
      <c r="T15" s="1"/>
      <c r="U15" s="1"/>
      <c r="V15" s="1"/>
      <c r="W15" s="1"/>
      <c r="X15" s="1"/>
      <c r="Y15" s="1"/>
      <c r="Z15" s="1"/>
    </row>
    <row r="16" spans="2:48">
      <c r="D16" s="1" t="s">
        <v>412</v>
      </c>
      <c r="F16" t="s">
        <v>413</v>
      </c>
      <c r="L16" s="1" t="s">
        <v>414</v>
      </c>
      <c r="N16" s="1"/>
      <c r="O16" s="1"/>
      <c r="P16" s="1"/>
      <c r="Q16" s="1"/>
      <c r="R16" s="1"/>
      <c r="S16" s="1"/>
      <c r="T16" s="1"/>
      <c r="U16" s="1"/>
      <c r="V16" s="1"/>
      <c r="W16" s="1"/>
      <c r="X16" s="1"/>
      <c r="Y16" s="1"/>
      <c r="Z16" s="1"/>
    </row>
    <row r="17" spans="6:26">
      <c r="F17" t="s">
        <v>415</v>
      </c>
      <c r="L17" s="1" t="s">
        <v>416</v>
      </c>
      <c r="N17" s="1"/>
      <c r="O17" s="1"/>
      <c r="P17" s="1"/>
      <c r="Q17" s="1"/>
      <c r="R17" s="1"/>
      <c r="S17" s="1"/>
      <c r="T17" s="1"/>
      <c r="U17" s="1"/>
      <c r="V17" s="1"/>
      <c r="W17" s="1"/>
      <c r="X17" s="1"/>
      <c r="Y17" s="1"/>
      <c r="Z17" s="1"/>
    </row>
    <row r="18" spans="6:26">
      <c r="F18" t="s">
        <v>417</v>
      </c>
      <c r="L18" s="1" t="s">
        <v>418</v>
      </c>
      <c r="N18" s="1"/>
      <c r="O18" s="1"/>
      <c r="P18" s="1"/>
      <c r="Q18" s="1"/>
      <c r="R18" s="1"/>
      <c r="S18" s="1"/>
      <c r="T18" s="1"/>
      <c r="U18" s="1"/>
      <c r="V18" s="1"/>
      <c r="W18" s="1"/>
      <c r="X18" s="1"/>
      <c r="Y18" s="1"/>
      <c r="Z18" s="1"/>
    </row>
    <row r="19" spans="6:26">
      <c r="F19" t="s">
        <v>419</v>
      </c>
      <c r="L19" s="1" t="s">
        <v>420</v>
      </c>
      <c r="N19" s="1"/>
      <c r="O19" s="1"/>
      <c r="P19" s="1"/>
      <c r="Q19" s="1"/>
      <c r="R19" s="1"/>
      <c r="S19" s="1"/>
      <c r="T19" s="1"/>
      <c r="U19" s="1"/>
      <c r="V19" s="1"/>
      <c r="W19" s="1"/>
      <c r="X19" s="1"/>
      <c r="Y19" s="1"/>
      <c r="Z19" s="1"/>
    </row>
    <row r="20" spans="6:26">
      <c r="F20" t="s">
        <v>421</v>
      </c>
      <c r="L20" s="1" t="s">
        <v>422</v>
      </c>
      <c r="N20" s="1"/>
      <c r="O20" s="1"/>
      <c r="P20" s="1"/>
      <c r="Q20" s="1"/>
      <c r="R20" s="1"/>
      <c r="S20" s="1"/>
      <c r="T20" s="1"/>
      <c r="U20" s="1"/>
      <c r="V20" s="1"/>
      <c r="W20" s="1"/>
      <c r="X20" s="1"/>
      <c r="Y20" s="1"/>
      <c r="Z20" s="1"/>
    </row>
    <row r="21" spans="6:26">
      <c r="F21" t="s">
        <v>423</v>
      </c>
      <c r="L21" s="1" t="s">
        <v>424</v>
      </c>
    </row>
    <row r="22" spans="6:26">
      <c r="F22" t="s">
        <v>425</v>
      </c>
      <c r="L22" s="1" t="s">
        <v>426</v>
      </c>
    </row>
    <row r="23" spans="6:26">
      <c r="F23" t="s">
        <v>427</v>
      </c>
      <c r="L23" s="1" t="s">
        <v>428</v>
      </c>
    </row>
    <row r="24" spans="6:26">
      <c r="F24" t="s">
        <v>429</v>
      </c>
      <c r="L24" s="1" t="s">
        <v>430</v>
      </c>
    </row>
    <row r="25" spans="6:26">
      <c r="F25" t="s">
        <v>431</v>
      </c>
      <c r="L25" s="1" t="s">
        <v>432</v>
      </c>
    </row>
    <row r="26" spans="6:26">
      <c r="F26" t="s">
        <v>433</v>
      </c>
      <c r="L26" s="1" t="s">
        <v>434</v>
      </c>
    </row>
    <row r="27" spans="6:26">
      <c r="F27" t="s">
        <v>435</v>
      </c>
      <c r="L27" s="1" t="s">
        <v>436</v>
      </c>
    </row>
    <row r="28" spans="6:26">
      <c r="F28" t="s">
        <v>437</v>
      </c>
      <c r="L28" s="1" t="s">
        <v>438</v>
      </c>
    </row>
    <row r="29" spans="6:26">
      <c r="F29" t="s">
        <v>439</v>
      </c>
      <c r="L29" s="1" t="s">
        <v>440</v>
      </c>
    </row>
    <row r="30" spans="6:26">
      <c r="F30" t="s">
        <v>441</v>
      </c>
      <c r="L30" s="1" t="s">
        <v>442</v>
      </c>
    </row>
    <row r="31" spans="6:26">
      <c r="F31" t="s">
        <v>443</v>
      </c>
    </row>
    <row r="32" spans="6:26">
      <c r="F32" t="s">
        <v>444</v>
      </c>
    </row>
    <row r="33" spans="6:6">
      <c r="F33" t="s">
        <v>445</v>
      </c>
    </row>
    <row r="34" spans="6:6">
      <c r="F34" t="s">
        <v>446</v>
      </c>
    </row>
    <row r="35" spans="6:6">
      <c r="F35" t="s">
        <v>447</v>
      </c>
    </row>
    <row r="36" spans="6:6">
      <c r="F36" t="s">
        <v>448</v>
      </c>
    </row>
    <row r="37" spans="6:6">
      <c r="F37" t="s">
        <v>449</v>
      </c>
    </row>
    <row r="38" spans="6:6">
      <c r="F38" t="s">
        <v>450</v>
      </c>
    </row>
    <row r="39" spans="6:6">
      <c r="F39" t="s">
        <v>451</v>
      </c>
    </row>
    <row r="40" spans="6:6">
      <c r="F40" t="s">
        <v>452</v>
      </c>
    </row>
    <row r="41" spans="6:6">
      <c r="F41" t="s">
        <v>453</v>
      </c>
    </row>
    <row r="42" spans="6:6">
      <c r="F42" t="s">
        <v>454</v>
      </c>
    </row>
    <row r="43" spans="6:6" ht="15" customHeight="1">
      <c r="F43" t="s">
        <v>455</v>
      </c>
    </row>
    <row r="44" spans="6:6">
      <c r="F44" t="s">
        <v>456</v>
      </c>
    </row>
    <row r="45" spans="6:6">
      <c r="F45" t="s">
        <v>457</v>
      </c>
    </row>
    <row r="46" spans="6:6">
      <c r="F46" t="s">
        <v>458</v>
      </c>
    </row>
    <row r="47" spans="6:6">
      <c r="F47" s="1" t="s">
        <v>459</v>
      </c>
    </row>
    <row r="48" spans="6:6" ht="30" customHeight="1"/>
    <row r="53" ht="75" customHeight="1"/>
    <row r="59" ht="30" customHeight="1"/>
    <row r="369" spans="2:5" ht="15">
      <c r="B369" s="2" t="s">
        <v>460</v>
      </c>
    </row>
    <row r="370" spans="2:5" ht="42.75">
      <c r="B370" s="4" t="s">
        <v>461</v>
      </c>
    </row>
    <row r="371" spans="2:5">
      <c r="C371" s="3"/>
      <c r="D371" s="3"/>
      <c r="E371" s="3"/>
    </row>
    <row r="372" spans="2:5" ht="14.65" customHeight="1">
      <c r="C372" s="4"/>
      <c r="D372" s="4"/>
      <c r="E372" s="4"/>
    </row>
  </sheetData>
  <autoFilter ref="AF4:AF7" xr:uid="{B0BE4405-F3D6-4FBA-9A7D-543BC1D516D9}">
    <sortState xmlns:xlrd2="http://schemas.microsoft.com/office/spreadsheetml/2017/richdata2" ref="AF5:AF7">
      <sortCondition ref="AF4:AF7"/>
    </sortState>
  </autoFilter>
  <hyperlinks>
    <hyperlink ref="F31" r:id="rId1" tooltip="Reuben College, Oxford" display="https://en.wikipedia.org/wiki/Reuben_College,_Oxford" xr:uid="{4283E43F-4B7E-4A44-9F7C-BC891B9C1713}"/>
  </hyperlinks>
  <pageMargins left="0.7" right="0.7" top="0.75" bottom="0.75" header="0.3" footer="0.3"/>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CB829-59A2-4EC7-8BBB-996DBCA4388F}">
  <sheetPr>
    <pageSetUpPr autoPageBreaks="0"/>
  </sheetPr>
  <dimension ref="A1:XFC32"/>
  <sheetViews>
    <sheetView topLeftCell="A4" zoomScaleNormal="100" workbookViewId="0">
      <selection activeCell="H9" sqref="H9"/>
    </sheetView>
  </sheetViews>
  <sheetFormatPr defaultColWidth="8.625" defaultRowHeight="0" customHeight="1" zeroHeight="1"/>
  <cols>
    <col min="1" max="1" width="57.125" customWidth="1"/>
    <col min="2" max="2" width="2.875" style="58" customWidth="1"/>
    <col min="3" max="3" width="34.875" bestFit="1" customWidth="1"/>
    <col min="4" max="4" width="16.25" customWidth="1"/>
    <col min="5" max="5" width="12.875" bestFit="1" customWidth="1"/>
    <col min="6" max="6" width="14.625" style="154" bestFit="1" customWidth="1"/>
    <col min="7" max="7" width="11.375" bestFit="1" customWidth="1"/>
    <col min="8" max="8" width="24" bestFit="1" customWidth="1"/>
    <col min="9" max="9" width="9.75" style="58" customWidth="1"/>
    <col min="10" max="10" width="8.375" customWidth="1"/>
    <col min="11" max="11" width="53.75" style="158" customWidth="1"/>
    <col min="12" max="12" width="9.75" style="158" customWidth="1"/>
    <col min="13" max="16" width="9.75" style="152" hidden="1" customWidth="1"/>
    <col min="17" max="16383" width="0" style="152" hidden="1" customWidth="1"/>
    <col min="16384" max="16384" width="8.625" style="152" hidden="1"/>
  </cols>
  <sheetData>
    <row r="1" spans="1:12" s="234" customFormat="1" ht="39.75" customHeight="1">
      <c r="A1" s="278" t="s">
        <v>0</v>
      </c>
      <c r="B1" s="216"/>
      <c r="C1" s="216"/>
      <c r="D1" s="216"/>
      <c r="E1" s="216"/>
      <c r="F1" s="216"/>
      <c r="G1" s="216"/>
      <c r="H1" s="216"/>
      <c r="I1" s="216"/>
      <c r="J1" s="278"/>
      <c r="K1" s="279"/>
      <c r="L1" s="279"/>
    </row>
    <row r="2" spans="1:12" s="234" customFormat="1" ht="14.25" customHeight="1">
      <c r="A2" s="279" t="str">
        <f>'Start here'!$C$13</f>
        <v>2024-25</v>
      </c>
      <c r="B2" s="216"/>
      <c r="C2" s="216"/>
      <c r="D2" s="216"/>
      <c r="E2" s="216"/>
      <c r="F2" s="216"/>
      <c r="G2" s="216"/>
      <c r="H2" s="216"/>
      <c r="I2" s="216"/>
      <c r="J2" s="279"/>
      <c r="K2" s="279"/>
      <c r="L2" s="279"/>
    </row>
    <row r="3" spans="1:12" s="234" customFormat="1" ht="18.75">
      <c r="A3" s="279" t="str">
        <f>IF('Start here'!$C$19 = "Please Select", "", 'Start here'!$C$19)</f>
        <v>Reuben College</v>
      </c>
      <c r="B3" s="216"/>
      <c r="C3" s="216"/>
      <c r="D3" s="216"/>
      <c r="E3" s="216"/>
      <c r="F3" s="216"/>
      <c r="G3" s="216"/>
      <c r="H3" s="216"/>
      <c r="I3" s="216"/>
      <c r="J3" s="279"/>
      <c r="K3" s="279"/>
      <c r="L3" s="279"/>
    </row>
    <row r="4" spans="1:12" ht="27" thickBot="1">
      <c r="A4" s="155" t="s">
        <v>25</v>
      </c>
      <c r="C4" s="156" t="s">
        <v>26</v>
      </c>
      <c r="D4" s="157"/>
      <c r="E4" s="58"/>
      <c r="F4" s="58"/>
      <c r="G4" s="58"/>
      <c r="H4" s="58"/>
      <c r="J4" s="158"/>
      <c r="K4" s="155" t="s">
        <v>27</v>
      </c>
    </row>
    <row r="5" spans="1:12" ht="15" thickTop="1">
      <c r="A5" s="158"/>
      <c r="C5" s="58"/>
      <c r="D5" s="58"/>
      <c r="E5" s="58"/>
      <c r="F5" s="58"/>
      <c r="G5" s="58"/>
      <c r="H5" s="58"/>
      <c r="J5" s="158"/>
    </row>
    <row r="6" spans="1:12" ht="15.75" thickBot="1">
      <c r="A6" s="158"/>
      <c r="C6" s="159" t="s">
        <v>28</v>
      </c>
      <c r="D6" s="160"/>
      <c r="E6" s="60"/>
      <c r="F6" s="60"/>
      <c r="G6" s="60"/>
      <c r="H6" s="60"/>
      <c r="J6" s="158"/>
    </row>
    <row r="7" spans="1:12" ht="45.75" thickBot="1">
      <c r="A7" s="158"/>
      <c r="B7" s="161"/>
      <c r="C7" s="162" t="s">
        <v>29</v>
      </c>
      <c r="D7" s="163" t="s">
        <v>30</v>
      </c>
      <c r="E7" s="164" t="s">
        <v>31</v>
      </c>
      <c r="F7" s="198" t="s">
        <v>32</v>
      </c>
      <c r="G7" s="164" t="s">
        <v>33</v>
      </c>
      <c r="H7" s="185" t="s">
        <v>34</v>
      </c>
      <c r="J7" s="158"/>
      <c r="K7" s="336"/>
    </row>
    <row r="8" spans="1:12" ht="15">
      <c r="A8" s="158"/>
      <c r="B8" s="165"/>
      <c r="C8" s="61" t="s">
        <v>35</v>
      </c>
      <c r="D8" s="166" t="s">
        <v>36</v>
      </c>
      <c r="E8" s="166" t="s">
        <v>37</v>
      </c>
      <c r="F8" s="68"/>
      <c r="G8" s="186">
        <f>'GHG conversion factors'!M10</f>
        <v>2.0667200000000001</v>
      </c>
      <c r="H8" s="187" t="str">
        <f>IF(F8="","Enter Consumption Figure",(F8*G8)/1000)</f>
        <v>Enter Consumption Figure</v>
      </c>
      <c r="J8" s="158"/>
      <c r="K8" s="336"/>
    </row>
    <row r="9" spans="1:12" ht="15.75" thickBot="1">
      <c r="A9" s="158"/>
      <c r="C9" s="167" t="s">
        <v>38</v>
      </c>
      <c r="D9" s="168" t="s">
        <v>39</v>
      </c>
      <c r="E9" s="168" t="s">
        <v>40</v>
      </c>
      <c r="F9" s="67">
        <v>779899</v>
      </c>
      <c r="G9" s="188">
        <f>'GHG conversion factors'!M11</f>
        <v>0.18296000000000001</v>
      </c>
      <c r="H9" s="189">
        <f>IF(F9="","Enter Consumption Figure",(F9*G9)/1000)</f>
        <v>142.69032104000001</v>
      </c>
      <c r="J9" s="158"/>
      <c r="K9" s="336"/>
    </row>
    <row r="10" spans="1:12" ht="15">
      <c r="A10" s="158"/>
      <c r="C10" s="169"/>
      <c r="D10" s="169"/>
      <c r="E10" s="169"/>
      <c r="F10" s="199"/>
      <c r="G10" s="190"/>
      <c r="H10" s="191"/>
      <c r="J10" s="158"/>
      <c r="K10" s="336"/>
    </row>
    <row r="11" spans="1:12" ht="15.75" thickBot="1">
      <c r="A11" s="158"/>
      <c r="C11" s="170" t="s">
        <v>41</v>
      </c>
      <c r="D11" s="169"/>
      <c r="E11" s="169"/>
      <c r="F11" s="199"/>
      <c r="G11" s="190"/>
      <c r="H11" s="191"/>
      <c r="J11" s="158"/>
      <c r="K11" s="336"/>
    </row>
    <row r="12" spans="1:12" ht="45.75" thickBot="1">
      <c r="A12" s="158"/>
      <c r="C12" s="302" t="s">
        <v>29</v>
      </c>
      <c r="D12" s="304" t="s">
        <v>30</v>
      </c>
      <c r="E12" s="303" t="s">
        <v>31</v>
      </c>
      <c r="F12" s="200" t="s">
        <v>32</v>
      </c>
      <c r="G12" s="164" t="s">
        <v>33</v>
      </c>
      <c r="H12" s="192" t="s">
        <v>34</v>
      </c>
      <c r="J12" s="158"/>
      <c r="K12" s="336"/>
    </row>
    <row r="13" spans="1:12" ht="15">
      <c r="A13" s="158"/>
      <c r="C13" s="305" t="s">
        <v>42</v>
      </c>
      <c r="D13" s="311" t="s">
        <v>39</v>
      </c>
      <c r="E13" s="308" t="s">
        <v>43</v>
      </c>
      <c r="F13" s="66"/>
      <c r="G13" s="193">
        <f>'GHG conversion factors'!M13</f>
        <v>2.5401600000000002</v>
      </c>
      <c r="H13" s="194" t="str">
        <f t="shared" ref="H13:H21" si="0">IF(F13="","Enter Consumption Figure",(F13*G13)/1000)</f>
        <v>Enter Consumption Figure</v>
      </c>
      <c r="J13" s="158"/>
      <c r="K13" s="336"/>
    </row>
    <row r="14" spans="1:12" s="153" customFormat="1" ht="15">
      <c r="A14" s="172"/>
      <c r="B14" s="59"/>
      <c r="C14" s="306" t="s">
        <v>44</v>
      </c>
      <c r="D14" s="312" t="s">
        <v>39</v>
      </c>
      <c r="E14" s="309" t="s">
        <v>43</v>
      </c>
      <c r="F14" s="65"/>
      <c r="G14" s="195">
        <f>'GHG conversion factors'!M9</f>
        <v>1.74533</v>
      </c>
      <c r="H14" s="187" t="str">
        <f t="shared" si="0"/>
        <v>Enter Consumption Figure</v>
      </c>
      <c r="I14" s="58"/>
      <c r="J14" s="172"/>
      <c r="K14" s="336"/>
      <c r="L14" s="158"/>
    </row>
    <row r="15" spans="1:12" s="153" customFormat="1" ht="15">
      <c r="A15" s="172"/>
      <c r="B15" s="59"/>
      <c r="C15" s="306" t="s">
        <v>45</v>
      </c>
      <c r="D15" s="312" t="s">
        <v>39</v>
      </c>
      <c r="E15" s="309" t="s">
        <v>43</v>
      </c>
      <c r="F15" s="65"/>
      <c r="G15" s="195">
        <f>'GHG conversion factors'!M15</f>
        <v>2.7554099999999999</v>
      </c>
      <c r="H15" s="187" t="str">
        <f t="shared" si="0"/>
        <v>Enter Consumption Figure</v>
      </c>
      <c r="I15" s="58"/>
      <c r="J15" s="172"/>
      <c r="K15" s="336"/>
      <c r="L15" s="158"/>
    </row>
    <row r="16" spans="1:12" s="153" customFormat="1" ht="15">
      <c r="A16" s="172"/>
      <c r="B16" s="59"/>
      <c r="C16" s="306" t="s">
        <v>46</v>
      </c>
      <c r="D16" s="312" t="s">
        <v>39</v>
      </c>
      <c r="E16" s="309" t="s">
        <v>43</v>
      </c>
      <c r="F16" s="65"/>
      <c r="G16" s="195">
        <f>'GHG conversion factors'!M49</f>
        <v>0.18551000000000001</v>
      </c>
      <c r="H16" s="187" t="str">
        <f t="shared" si="0"/>
        <v>Enter Consumption Figure</v>
      </c>
      <c r="I16" s="58"/>
      <c r="J16" s="172"/>
      <c r="K16" s="336"/>
      <c r="L16" s="158"/>
    </row>
    <row r="17" spans="1:12" s="153" customFormat="1" ht="15">
      <c r="A17" s="172"/>
      <c r="B17" s="59"/>
      <c r="C17" s="306" t="s">
        <v>47</v>
      </c>
      <c r="D17" s="312" t="s">
        <v>39</v>
      </c>
      <c r="E17" s="309" t="s">
        <v>43</v>
      </c>
      <c r="F17" s="65"/>
      <c r="G17" s="195">
        <f>'GHG conversion factors'!M12</f>
        <v>1.54358</v>
      </c>
      <c r="H17" s="187" t="str">
        <f t="shared" si="0"/>
        <v>Enter Consumption Figure</v>
      </c>
      <c r="I17" s="58"/>
      <c r="J17" s="172"/>
      <c r="K17" s="336"/>
      <c r="L17" s="158"/>
    </row>
    <row r="18" spans="1:12" s="153" customFormat="1" ht="15.75" thickBot="1">
      <c r="A18" s="172"/>
      <c r="B18" s="59"/>
      <c r="C18" s="307" t="s">
        <v>48</v>
      </c>
      <c r="D18" s="313" t="s">
        <v>39</v>
      </c>
      <c r="E18" s="310" t="s">
        <v>49</v>
      </c>
      <c r="F18" s="67"/>
      <c r="G18" s="188">
        <f>'GHG conversion factors'!M17</f>
        <v>2904.9523399999998</v>
      </c>
      <c r="H18" s="196" t="str">
        <f t="shared" si="0"/>
        <v>Enter Consumption Figure</v>
      </c>
      <c r="I18" s="58"/>
      <c r="J18" s="172"/>
      <c r="K18" s="336"/>
      <c r="L18" s="158"/>
    </row>
    <row r="19" spans="1:12" s="153" customFormat="1" ht="15">
      <c r="A19" s="172"/>
      <c r="B19" s="59"/>
      <c r="C19" s="306" t="s">
        <v>50</v>
      </c>
      <c r="D19" s="311" t="s">
        <v>39</v>
      </c>
      <c r="E19" s="309" t="s">
        <v>49</v>
      </c>
      <c r="F19" s="65"/>
      <c r="G19" s="195">
        <f>'GHG conversion factors'!M20</f>
        <v>55.193890000000003</v>
      </c>
      <c r="H19" s="187" t="str">
        <f t="shared" si="0"/>
        <v>Enter Consumption Figure</v>
      </c>
      <c r="I19" s="58"/>
      <c r="J19" s="172"/>
      <c r="K19" s="336"/>
      <c r="L19" s="158"/>
    </row>
    <row r="20" spans="1:12" s="153" customFormat="1" ht="15">
      <c r="A20" s="172"/>
      <c r="B20" s="59"/>
      <c r="C20" s="306" t="s">
        <v>51</v>
      </c>
      <c r="D20" s="312" t="s">
        <v>39</v>
      </c>
      <c r="E20" s="309" t="s">
        <v>49</v>
      </c>
      <c r="F20" s="65"/>
      <c r="G20" s="195">
        <f>'GHG conversion factors'!M18</f>
        <v>46.985080000000004</v>
      </c>
      <c r="H20" s="187" t="str">
        <f t="shared" si="0"/>
        <v>Enter Consumption Figure</v>
      </c>
      <c r="I20" s="58"/>
      <c r="J20" s="172"/>
      <c r="K20" s="336"/>
      <c r="L20" s="158"/>
    </row>
    <row r="21" spans="1:12" s="153" customFormat="1" ht="15.75" thickBot="1">
      <c r="A21" s="172"/>
      <c r="B21" s="59"/>
      <c r="C21" s="307" t="s">
        <v>52</v>
      </c>
      <c r="D21" s="313" t="s">
        <v>39</v>
      </c>
      <c r="E21" s="310" t="s">
        <v>49</v>
      </c>
      <c r="F21" s="67"/>
      <c r="G21" s="188">
        <f>'GHG conversion factors'!M19</f>
        <v>43.439639999999997</v>
      </c>
      <c r="H21" s="196" t="str">
        <f t="shared" si="0"/>
        <v>Enter Consumption Figure</v>
      </c>
      <c r="I21" s="58"/>
      <c r="J21" s="172"/>
      <c r="K21" s="336"/>
      <c r="L21" s="158"/>
    </row>
    <row r="22" spans="1:12" ht="15">
      <c r="A22" s="158"/>
      <c r="C22" s="175"/>
      <c r="D22" s="175"/>
      <c r="E22" s="175"/>
      <c r="F22" s="60"/>
      <c r="G22" s="60"/>
      <c r="H22" s="60"/>
      <c r="J22" s="158"/>
      <c r="K22" s="336"/>
    </row>
    <row r="23" spans="1:12" ht="14.85" customHeight="1" thickBot="1">
      <c r="A23" s="158"/>
      <c r="C23" s="170" t="s">
        <v>53</v>
      </c>
      <c r="D23" s="175"/>
      <c r="E23" s="175"/>
      <c r="F23" s="60"/>
      <c r="G23" s="60"/>
      <c r="H23" s="60"/>
      <c r="J23" s="158"/>
      <c r="K23" s="336"/>
    </row>
    <row r="24" spans="1:12" ht="45.75" thickBot="1">
      <c r="A24" s="158"/>
      <c r="C24" s="162" t="s">
        <v>29</v>
      </c>
      <c r="D24" s="163" t="s">
        <v>30</v>
      </c>
      <c r="E24" s="164" t="s">
        <v>31</v>
      </c>
      <c r="F24" s="198" t="s">
        <v>32</v>
      </c>
      <c r="G24" s="164" t="s">
        <v>33</v>
      </c>
      <c r="H24" s="185" t="s">
        <v>34</v>
      </c>
      <c r="J24" s="158"/>
      <c r="K24" s="336"/>
    </row>
    <row r="25" spans="1:12" ht="15">
      <c r="A25" s="158"/>
      <c r="C25" s="176" t="s">
        <v>54</v>
      </c>
      <c r="D25" s="177" t="s">
        <v>55</v>
      </c>
      <c r="E25" s="177" t="s">
        <v>56</v>
      </c>
      <c r="F25" s="68"/>
      <c r="G25" s="177">
        <f>'GHG conversion factors'!M27</f>
        <v>0.41138000000000002</v>
      </c>
      <c r="H25" s="187" t="str">
        <f>IF(F25="","Enter Consumption Figure",(F25*G25)/1000)</f>
        <v>Enter Consumption Figure</v>
      </c>
      <c r="J25" s="158"/>
      <c r="K25" s="336"/>
    </row>
    <row r="26" spans="1:12" ht="15">
      <c r="A26" s="158"/>
      <c r="C26" s="178" t="s">
        <v>57</v>
      </c>
      <c r="D26" s="179" t="s">
        <v>55</v>
      </c>
      <c r="E26" s="179" t="s">
        <v>56</v>
      </c>
      <c r="F26" s="65"/>
      <c r="G26" s="179">
        <f>'GHG conversion factors'!M28</f>
        <v>0.34336</v>
      </c>
      <c r="H26" s="187" t="str">
        <f>IF(F26="","Enter Consumption Figure",(F26*G26)/1000)</f>
        <v>Enter Consumption Figure</v>
      </c>
      <c r="J26" s="158"/>
      <c r="K26" s="336"/>
    </row>
    <row r="27" spans="1:12" ht="15">
      <c r="A27" s="158"/>
      <c r="C27" s="178" t="s">
        <v>58</v>
      </c>
      <c r="D27" s="179" t="s">
        <v>55</v>
      </c>
      <c r="E27" s="179" t="s">
        <v>56</v>
      </c>
      <c r="F27" s="65"/>
      <c r="G27" s="179">
        <f>'GHG conversion factors'!M29</f>
        <v>0.27849000000000002</v>
      </c>
      <c r="H27" s="187" t="str">
        <f>IF(F27="","Enter Consumption Figure",(F27*G27)/1000)</f>
        <v>Enter Consumption Figure</v>
      </c>
      <c r="J27" s="158"/>
      <c r="K27" s="336"/>
    </row>
    <row r="28" spans="1:12" ht="15.75" thickBot="1">
      <c r="A28" s="158"/>
      <c r="C28" s="180" t="s">
        <v>59</v>
      </c>
      <c r="D28" s="181" t="s">
        <v>55</v>
      </c>
      <c r="E28" s="181" t="s">
        <v>56</v>
      </c>
      <c r="F28" s="67"/>
      <c r="G28" s="181">
        <f>'GHG conversion factors'!M30</f>
        <v>0.26186999999999999</v>
      </c>
      <c r="H28" s="196" t="str">
        <f>IF(F28="","Enter Consumption Figure",(F28*G28)/1000)</f>
        <v>Enter Consumption Figure</v>
      </c>
      <c r="J28" s="158"/>
      <c r="K28" s="336"/>
    </row>
    <row r="29" spans="1:12" ht="15.75" thickBot="1">
      <c r="A29" s="158"/>
      <c r="C29" s="182"/>
      <c r="D29" s="182"/>
      <c r="E29" s="182"/>
      <c r="F29" s="62"/>
      <c r="G29" s="62"/>
      <c r="H29" s="62"/>
      <c r="J29" s="158"/>
      <c r="K29" s="336"/>
    </row>
    <row r="30" spans="1:12" ht="15">
      <c r="A30" s="158"/>
      <c r="C30" s="183" t="s">
        <v>60</v>
      </c>
      <c r="D30" s="184" t="s">
        <v>39</v>
      </c>
      <c r="E30" s="184" t="s">
        <v>43</v>
      </c>
      <c r="F30" s="66"/>
      <c r="G30" s="197">
        <f>'GHG conversion factors'!M14</f>
        <v>2.5708199999999999</v>
      </c>
      <c r="H30" s="194" t="str">
        <f>IF(F30="","Enter Consumption Figure",(F30*G30)/1000)</f>
        <v>Enter Consumption Figure</v>
      </c>
      <c r="J30" s="158"/>
      <c r="K30" s="336"/>
    </row>
    <row r="31" spans="1:12" ht="15.75" thickBot="1">
      <c r="A31" s="158"/>
      <c r="C31" s="180" t="s">
        <v>61</v>
      </c>
      <c r="D31" s="181" t="s">
        <v>39</v>
      </c>
      <c r="E31" s="181" t="s">
        <v>43</v>
      </c>
      <c r="F31" s="67"/>
      <c r="G31" s="168">
        <f>'GHG conversion factors'!M16</f>
        <v>2.0691600000000001</v>
      </c>
      <c r="H31" s="189" t="str">
        <f>IF(F31="","Enter Consumption Figure",(F31*G31)/1000)</f>
        <v>Enter Consumption Figure</v>
      </c>
      <c r="J31" s="158"/>
    </row>
    <row r="32" spans="1:12" ht="14.25">
      <c r="A32" s="158"/>
      <c r="C32" s="58"/>
      <c r="D32" s="58"/>
      <c r="E32" s="58"/>
      <c r="F32" s="58"/>
      <c r="G32" s="58"/>
      <c r="H32" s="58"/>
      <c r="J32" s="158"/>
    </row>
  </sheetData>
  <sheetProtection sheet="1" objects="1" scenarios="1"/>
  <mergeCells count="1">
    <mergeCell ref="K7:K30"/>
  </mergeCells>
  <conditionalFormatting sqref="H8:H11 H13:H21">
    <cfRule type="cellIs" dxfId="36" priority="4" operator="equal">
      <formula>"Enter Consumption Figure"</formula>
    </cfRule>
  </conditionalFormatting>
  <conditionalFormatting sqref="H25:H28">
    <cfRule type="cellIs" dxfId="35" priority="2" operator="equal">
      <formula>"Enter Consumption Figure"</formula>
    </cfRule>
  </conditionalFormatting>
  <conditionalFormatting sqref="H30:H31">
    <cfRule type="cellIs" dxfId="34" priority="1" operator="equal">
      <formula>"Enter Consumption Figure"</formula>
    </cfRule>
  </conditionalFormatting>
  <dataValidations count="1">
    <dataValidation type="custom" allowBlank="1" showInputMessage="1" showErrorMessage="1" errorTitle="Not a Valid Value" error="The data entered is not a valid value, please click the &quot;Retry&quot; button and enter the consumption figure in a number format." sqref="F8:F11 F25:F28 F30:F31 F13:F21" xr:uid="{1DF9B16E-CAF2-44B2-8B32-A8BFEED43A5B}">
      <formula1>ISNUMBER(F8)</formula1>
    </dataValidation>
  </dataValidations>
  <pageMargins left="0.7" right="0.7" top="0.75" bottom="0.75" header="0.3" footer="0.3"/>
  <ignoredErrors>
    <ignoredError sqref="G8:G9 H8:H9" unlockedFormula="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BC056CB-8244-44D9-9577-7B6937112CF0}">
          <x14:formula1>
            <xm:f>'List Tab'!$J$4:$J$8</xm:f>
          </x14:formula1>
          <xm:sqref>D13:D21 D10:D11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8EDC3-31D3-4019-A7EE-5028867A132C}">
  <sheetPr>
    <pageSetUpPr autoPageBreaks="0"/>
  </sheetPr>
  <dimension ref="A1:L32"/>
  <sheetViews>
    <sheetView topLeftCell="B1" zoomScaleNormal="100" workbookViewId="0">
      <selection activeCell="H8" sqref="H8"/>
    </sheetView>
  </sheetViews>
  <sheetFormatPr defaultColWidth="0" defaultRowHeight="0" customHeight="1" zeroHeight="1"/>
  <cols>
    <col min="1" max="1" width="57.125" style="58" customWidth="1"/>
    <col min="2" max="2" width="2.25" style="58" customWidth="1"/>
    <col min="3" max="3" width="24" style="58" customWidth="1"/>
    <col min="4" max="4" width="19" style="58" customWidth="1"/>
    <col min="5" max="5" width="22.625" style="58" customWidth="1"/>
    <col min="6" max="6" width="19.75" style="58" customWidth="1"/>
    <col min="7" max="7" width="18" style="58" customWidth="1"/>
    <col min="8" max="8" width="26.875" style="58" customWidth="1"/>
    <col min="9" max="9" width="9.75" style="58" customWidth="1"/>
    <col min="10" max="10" width="8.375" customWidth="1"/>
    <col min="11" max="11" width="53.75" style="158" customWidth="1"/>
    <col min="12" max="12" width="9.75" style="158" customWidth="1"/>
    <col min="13" max="16384" width="9.125" style="58" hidden="1"/>
  </cols>
  <sheetData>
    <row r="1" spans="1:12" s="234" customFormat="1" ht="39.75" customHeight="1">
      <c r="A1" s="278" t="s">
        <v>0</v>
      </c>
      <c r="B1" s="216"/>
      <c r="C1" s="216"/>
      <c r="D1" s="216"/>
      <c r="E1" s="216"/>
      <c r="F1" s="216"/>
      <c r="G1" s="216"/>
      <c r="H1" s="216"/>
      <c r="I1" s="216"/>
      <c r="J1" s="278"/>
      <c r="K1" s="279"/>
      <c r="L1" s="279"/>
    </row>
    <row r="2" spans="1:12" s="234" customFormat="1" ht="14.25" customHeight="1">
      <c r="A2" s="279" t="str">
        <f>'Start here'!$C$13</f>
        <v>2024-25</v>
      </c>
      <c r="B2" s="216"/>
      <c r="C2" s="216"/>
      <c r="D2" s="216"/>
      <c r="E2" s="216"/>
      <c r="F2" s="216"/>
      <c r="G2" s="216"/>
      <c r="H2" s="216"/>
      <c r="I2" s="216"/>
      <c r="J2" s="279"/>
      <c r="K2" s="279"/>
      <c r="L2" s="279"/>
    </row>
    <row r="3" spans="1:12" s="234" customFormat="1" ht="18.75">
      <c r="A3" s="279" t="str">
        <f>IF('Start here'!$C$19 = "Please Select", "", 'Start here'!$C$19)</f>
        <v>Reuben College</v>
      </c>
      <c r="B3" s="216"/>
      <c r="C3" s="216"/>
      <c r="D3" s="216"/>
      <c r="E3" s="216"/>
      <c r="F3" s="216"/>
      <c r="G3" s="216"/>
      <c r="H3" s="216"/>
      <c r="I3" s="216"/>
      <c r="J3" s="279"/>
      <c r="K3" s="279"/>
      <c r="L3" s="279"/>
    </row>
    <row r="4" spans="1:12" ht="27" thickBot="1">
      <c r="A4" s="217" t="s">
        <v>25</v>
      </c>
      <c r="B4" s="60"/>
      <c r="C4" s="218" t="s">
        <v>62</v>
      </c>
      <c r="D4" s="219"/>
      <c r="E4" s="60"/>
      <c r="F4" s="60"/>
      <c r="G4" s="60"/>
      <c r="H4" s="60"/>
      <c r="J4" s="158"/>
      <c r="K4" s="155" t="s">
        <v>27</v>
      </c>
    </row>
    <row r="5" spans="1:12" ht="15.75" thickTop="1">
      <c r="A5" s="64"/>
      <c r="B5" s="60"/>
      <c r="C5" s="60"/>
      <c r="D5" s="60"/>
      <c r="E5" s="60"/>
      <c r="F5" s="60"/>
      <c r="G5" s="60"/>
      <c r="H5" s="60"/>
      <c r="J5" s="158"/>
    </row>
    <row r="6" spans="1:12" ht="15.75" thickBot="1">
      <c r="A6" s="64"/>
      <c r="B6" s="60"/>
      <c r="C6" s="220" t="s">
        <v>63</v>
      </c>
      <c r="D6" s="220"/>
      <c r="E6" s="220"/>
      <c r="F6" s="60"/>
      <c r="G6" s="60"/>
      <c r="H6" s="60"/>
      <c r="J6" s="158"/>
    </row>
    <row r="7" spans="1:12" ht="30.75" thickBot="1">
      <c r="A7" s="64"/>
      <c r="B7" s="60"/>
      <c r="C7" s="162" t="s">
        <v>29</v>
      </c>
      <c r="D7" s="163" t="s">
        <v>30</v>
      </c>
      <c r="E7" s="164" t="s">
        <v>31</v>
      </c>
      <c r="F7" s="198" t="s">
        <v>32</v>
      </c>
      <c r="G7" s="164" t="s">
        <v>33</v>
      </c>
      <c r="H7" s="185" t="s">
        <v>34</v>
      </c>
      <c r="J7" s="158"/>
      <c r="K7" s="336"/>
    </row>
    <row r="8" spans="1:12" ht="15">
      <c r="A8" s="64"/>
      <c r="B8" s="60"/>
      <c r="C8" s="221" t="s">
        <v>64</v>
      </c>
      <c r="D8" s="319" t="s">
        <v>39</v>
      </c>
      <c r="E8" s="197" t="s">
        <v>65</v>
      </c>
      <c r="F8" s="66"/>
      <c r="G8" s="222">
        <v>0</v>
      </c>
      <c r="H8" s="194" t="str">
        <f>IF(F8="","Enter Consumption Figure",(F8*G8)/1000)</f>
        <v>Enter Consumption Figure</v>
      </c>
      <c r="J8" s="158"/>
      <c r="K8" s="336"/>
    </row>
    <row r="9" spans="1:12" ht="15">
      <c r="A9" s="64"/>
      <c r="B9" s="60"/>
      <c r="C9" s="223" t="s">
        <v>66</v>
      </c>
      <c r="D9" s="204" t="s">
        <v>39</v>
      </c>
      <c r="E9" s="205" t="s">
        <v>65</v>
      </c>
      <c r="F9" s="65">
        <v>157148</v>
      </c>
      <c r="G9" s="224">
        <v>0</v>
      </c>
      <c r="H9" s="187">
        <f>IF(F9="","Enter Consumption Figure",(F9*G9)/1000)</f>
        <v>0</v>
      </c>
      <c r="J9" s="158"/>
      <c r="K9" s="336"/>
    </row>
    <row r="10" spans="1:12" ht="15.75" thickBot="1">
      <c r="A10" s="64"/>
      <c r="B10" s="60"/>
      <c r="C10" s="225" t="s">
        <v>67</v>
      </c>
      <c r="D10" s="320" t="s">
        <v>39</v>
      </c>
      <c r="E10" s="168" t="s">
        <v>65</v>
      </c>
      <c r="F10" s="67">
        <v>853519</v>
      </c>
      <c r="G10" s="226">
        <f>'GHG conversion factors'!M39</f>
        <v>0.17699999999999999</v>
      </c>
      <c r="H10" s="196">
        <f>IF(F10="","Enter Consumption Figure",(F10*G10)/1000)</f>
        <v>151.07286299999998</v>
      </c>
      <c r="J10" s="158"/>
      <c r="K10" s="336"/>
    </row>
    <row r="11" spans="1:12" ht="15.75">
      <c r="A11" s="283"/>
      <c r="B11" s="284"/>
      <c r="C11" s="284"/>
      <c r="D11" s="284"/>
      <c r="E11" s="284"/>
      <c r="F11" s="284"/>
      <c r="G11" s="284"/>
      <c r="H11" s="284"/>
      <c r="J11" s="158"/>
      <c r="K11" s="336"/>
    </row>
    <row r="12" spans="1:12" ht="15">
      <c r="A12" s="64"/>
      <c r="B12" s="60"/>
      <c r="C12" s="60"/>
      <c r="D12" s="60"/>
      <c r="E12" s="60"/>
      <c r="F12" s="60"/>
      <c r="G12" s="60"/>
      <c r="H12" s="60"/>
      <c r="J12" s="158"/>
      <c r="K12" s="336"/>
    </row>
    <row r="13" spans="1:12" ht="15.75" thickBot="1">
      <c r="A13" s="64"/>
      <c r="B13" s="60"/>
      <c r="C13" s="227" t="s">
        <v>68</v>
      </c>
      <c r="D13" s="227"/>
      <c r="E13" s="227"/>
      <c r="F13" s="227"/>
      <c r="G13" s="60"/>
      <c r="H13" s="60"/>
      <c r="J13" s="158"/>
      <c r="K13" s="336"/>
    </row>
    <row r="14" spans="1:12" ht="30.75" thickBot="1">
      <c r="A14" s="64"/>
      <c r="B14" s="60"/>
      <c r="C14" s="228" t="s">
        <v>29</v>
      </c>
      <c r="D14" s="229" t="s">
        <v>69</v>
      </c>
      <c r="E14" s="230" t="s">
        <v>31</v>
      </c>
      <c r="F14" s="231" t="s">
        <v>32</v>
      </c>
      <c r="G14" s="164" t="s">
        <v>33</v>
      </c>
      <c r="H14" s="232" t="s">
        <v>34</v>
      </c>
      <c r="J14" s="172"/>
      <c r="K14" s="336"/>
    </row>
    <row r="15" spans="1:12" ht="15.75" thickBot="1">
      <c r="A15" s="64"/>
      <c r="B15" s="60"/>
      <c r="C15" s="225" t="s">
        <v>70</v>
      </c>
      <c r="D15" s="233" t="s">
        <v>71</v>
      </c>
      <c r="E15" s="168" t="s">
        <v>65</v>
      </c>
      <c r="F15" s="67"/>
      <c r="G15" s="226">
        <v>0</v>
      </c>
      <c r="H15" s="189">
        <v>0</v>
      </c>
      <c r="J15" s="172"/>
      <c r="K15" s="336"/>
    </row>
    <row r="16" spans="1:12" ht="15">
      <c r="A16" s="64"/>
      <c r="B16" s="60"/>
      <c r="C16" s="60"/>
      <c r="D16" s="60"/>
      <c r="E16" s="60"/>
      <c r="F16" s="60"/>
      <c r="G16" s="60"/>
      <c r="H16" s="60"/>
      <c r="J16" s="172"/>
      <c r="K16" s="336"/>
    </row>
    <row r="17" spans="1:11" ht="15.75" thickBot="1">
      <c r="A17" s="64"/>
      <c r="B17" s="60"/>
      <c r="C17" s="220" t="s">
        <v>72</v>
      </c>
      <c r="D17" s="220"/>
      <c r="E17" s="220"/>
      <c r="F17" s="60"/>
      <c r="G17" s="60"/>
      <c r="H17" s="60"/>
      <c r="J17" s="172"/>
      <c r="K17" s="336"/>
    </row>
    <row r="18" spans="1:11" ht="30.75" thickBot="1">
      <c r="A18" s="64"/>
      <c r="B18" s="60"/>
      <c r="C18" s="228" t="s">
        <v>29</v>
      </c>
      <c r="D18" s="229"/>
      <c r="E18" s="230" t="s">
        <v>31</v>
      </c>
      <c r="F18" s="231" t="s">
        <v>32</v>
      </c>
      <c r="G18" s="164" t="s">
        <v>33</v>
      </c>
      <c r="H18" s="232" t="s">
        <v>34</v>
      </c>
      <c r="J18" s="172"/>
      <c r="K18" s="336"/>
    </row>
    <row r="19" spans="1:11" ht="15.75" thickBot="1">
      <c r="A19" s="64"/>
      <c r="B19" s="60"/>
      <c r="C19" s="225" t="s">
        <v>70</v>
      </c>
      <c r="D19" s="233" t="s">
        <v>71</v>
      </c>
      <c r="E19" s="168" t="s">
        <v>65</v>
      </c>
      <c r="F19" s="67"/>
      <c r="G19" s="226">
        <v>0</v>
      </c>
      <c r="H19" s="189">
        <v>0</v>
      </c>
      <c r="J19" s="172"/>
      <c r="K19" s="336"/>
    </row>
    <row r="20" spans="1:11" ht="144.94999999999999" customHeight="1">
      <c r="A20" s="64"/>
      <c r="B20" s="60"/>
      <c r="C20" s="60"/>
      <c r="D20" s="60"/>
      <c r="E20" s="60"/>
      <c r="F20" s="60"/>
      <c r="G20" s="60"/>
      <c r="H20" s="60"/>
      <c r="J20" s="172"/>
      <c r="K20" s="336"/>
    </row>
    <row r="21" spans="1:11" ht="18" customHeight="1">
      <c r="A21" s="64"/>
      <c r="J21" s="172"/>
      <c r="K21" s="336"/>
    </row>
    <row r="22" spans="1:11" ht="93" customHeight="1">
      <c r="A22" s="64"/>
      <c r="J22" s="158"/>
    </row>
    <row r="23" spans="1:11" ht="0" hidden="1" customHeight="1">
      <c r="J23" s="158"/>
    </row>
    <row r="24" spans="1:11" ht="0" hidden="1" customHeight="1">
      <c r="J24" s="158"/>
      <c r="K24" s="337"/>
    </row>
    <row r="25" spans="1:11" ht="0" hidden="1" customHeight="1">
      <c r="J25" s="158"/>
      <c r="K25" s="337"/>
    </row>
    <row r="26" spans="1:11" ht="0" hidden="1" customHeight="1">
      <c r="J26" s="158"/>
      <c r="K26" s="337"/>
    </row>
    <row r="27" spans="1:11" ht="0" hidden="1" customHeight="1">
      <c r="J27" s="158"/>
      <c r="K27" s="337"/>
    </row>
    <row r="28" spans="1:11" ht="0" hidden="1" customHeight="1">
      <c r="J28" s="158"/>
      <c r="K28" s="337"/>
    </row>
    <row r="29" spans="1:11" ht="0" hidden="1" customHeight="1">
      <c r="J29" s="158"/>
      <c r="K29" s="337"/>
    </row>
    <row r="30" spans="1:11" ht="0" hidden="1" customHeight="1">
      <c r="J30" s="158"/>
      <c r="K30" s="337"/>
    </row>
    <row r="31" spans="1:11" ht="0" hidden="1" customHeight="1">
      <c r="J31" s="158"/>
    </row>
    <row r="32" spans="1:11" ht="0" hidden="1" customHeight="1">
      <c r="J32" s="158"/>
    </row>
  </sheetData>
  <sheetProtection sheet="1" objects="1" scenarios="1"/>
  <mergeCells count="2">
    <mergeCell ref="K24:K30"/>
    <mergeCell ref="K7:K21"/>
  </mergeCells>
  <conditionalFormatting sqref="H8:H10">
    <cfRule type="cellIs" dxfId="33" priority="2" operator="equal">
      <formula>"Enter Consumption Figure"</formula>
    </cfRule>
  </conditionalFormatting>
  <conditionalFormatting sqref="H15">
    <cfRule type="cellIs" dxfId="32" priority="1" operator="equal">
      <formula>"Enter Consumption Figure"</formula>
    </cfRule>
  </conditionalFormatting>
  <conditionalFormatting sqref="H19">
    <cfRule type="cellIs" dxfId="31" priority="3" operator="equal">
      <formula>"Enter Consumption Figure"</formula>
    </cfRule>
  </conditionalFormatting>
  <dataValidations count="1">
    <dataValidation type="custom" allowBlank="1" showInputMessage="1" showErrorMessage="1" errorTitle="Not a Valid Value" error="The data entered is not a valid value, please click the &quot;Retry&quot; button and enter the consumption figure in a number format." sqref="F8:F10 F19 F15" xr:uid="{F99B8F9D-818A-4FC4-AA20-4B93C500F7FE}">
      <formula1>ISNUMBER(F8)</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872CC35-9275-4FAD-9964-8DE44510A1B7}">
          <x14:formula1>
            <xm:f>'List Tab'!$J$4:$J$8</xm:f>
          </x14:formula1>
          <xm:sqref>D8:D10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C1E1D-6FB8-465C-BD2D-A2FB8B8BBA11}">
  <sheetPr>
    <pageSetUpPr autoPageBreaks="0"/>
  </sheetPr>
  <dimension ref="A1:L56"/>
  <sheetViews>
    <sheetView showGridLines="0" topLeftCell="B16" zoomScaleNormal="100" workbookViewId="0">
      <selection activeCell="H9" sqref="H9:H14"/>
    </sheetView>
  </sheetViews>
  <sheetFormatPr defaultColWidth="0" defaultRowHeight="15" zeroHeight="1"/>
  <cols>
    <col min="1" max="1" width="57.125" style="62" customWidth="1"/>
    <col min="2" max="2" width="3" style="62" customWidth="1"/>
    <col min="3" max="3" width="45.875" style="62" bestFit="1" customWidth="1"/>
    <col min="4" max="4" width="25.25" style="62" customWidth="1"/>
    <col min="5" max="5" width="21.75" style="62" customWidth="1"/>
    <col min="6" max="6" width="13.25" style="62" bestFit="1" customWidth="1"/>
    <col min="7" max="7" width="11" style="62" bestFit="1" customWidth="1"/>
    <col min="8" max="8" width="29.25" style="62" customWidth="1"/>
    <col min="9" max="9" width="9.75" style="58" customWidth="1"/>
    <col min="10" max="10" width="8.375" customWidth="1"/>
    <col min="11" max="11" width="53.75" style="158" customWidth="1"/>
    <col min="12" max="12" width="9.75" style="158" customWidth="1"/>
    <col min="13" max="16384" width="9.125" style="60" hidden="1"/>
  </cols>
  <sheetData>
    <row r="1" spans="1:12" s="234" customFormat="1" ht="39.75" customHeight="1">
      <c r="A1" s="278" t="s">
        <v>0</v>
      </c>
      <c r="B1" s="216"/>
      <c r="C1" s="216"/>
      <c r="D1" s="216"/>
      <c r="E1" s="216"/>
      <c r="F1" s="216"/>
      <c r="G1" s="216"/>
      <c r="H1" s="216"/>
      <c r="I1" s="216"/>
      <c r="J1" s="278"/>
      <c r="K1" s="279"/>
      <c r="L1" s="279"/>
    </row>
    <row r="2" spans="1:12" s="234" customFormat="1" ht="14.25" customHeight="1">
      <c r="A2" s="279" t="str">
        <f>'Start here'!$C$13</f>
        <v>2024-25</v>
      </c>
      <c r="B2" s="216"/>
      <c r="C2" s="216"/>
      <c r="D2" s="216"/>
      <c r="E2" s="216"/>
      <c r="F2" s="216"/>
      <c r="G2" s="216"/>
      <c r="H2" s="216"/>
      <c r="I2" s="216"/>
      <c r="J2" s="279"/>
      <c r="K2" s="279"/>
      <c r="L2" s="279"/>
    </row>
    <row r="3" spans="1:12" s="234" customFormat="1" ht="18.75">
      <c r="A3" s="279" t="str">
        <f>IF('Start here'!$C$19 = "Please Select", "", 'Start here'!$C$19)</f>
        <v>Reuben College</v>
      </c>
      <c r="B3" s="216"/>
      <c r="C3" s="216"/>
      <c r="D3" s="216"/>
      <c r="E3" s="216"/>
      <c r="F3" s="216"/>
      <c r="G3" s="216"/>
      <c r="H3" s="216"/>
      <c r="I3" s="216"/>
      <c r="J3" s="279"/>
      <c r="K3" s="279"/>
      <c r="L3" s="279"/>
    </row>
    <row r="4" spans="1:12" ht="27" thickBot="1">
      <c r="A4" s="217" t="s">
        <v>25</v>
      </c>
      <c r="B4" s="60"/>
      <c r="C4" s="235" t="s">
        <v>73</v>
      </c>
      <c r="D4" s="219"/>
      <c r="E4" s="60"/>
      <c r="F4" s="60"/>
      <c r="G4" s="60"/>
      <c r="H4" s="60"/>
      <c r="J4" s="158"/>
      <c r="K4" s="155" t="s">
        <v>27</v>
      </c>
    </row>
    <row r="5" spans="1:12" ht="15.75" thickTop="1">
      <c r="A5" s="64"/>
      <c r="B5" s="60"/>
      <c r="C5" s="60"/>
      <c r="D5" s="60"/>
      <c r="E5" s="60"/>
      <c r="F5" s="60"/>
      <c r="G5" s="60"/>
      <c r="H5" s="60"/>
      <c r="J5" s="158"/>
    </row>
    <row r="6" spans="1:12" ht="15.75" thickBot="1">
      <c r="A6" s="64"/>
      <c r="B6" s="60"/>
      <c r="C6" s="220" t="s">
        <v>74</v>
      </c>
      <c r="D6" s="60"/>
      <c r="E6" s="60"/>
      <c r="F6" s="60"/>
      <c r="G6" s="60"/>
      <c r="H6" s="60"/>
      <c r="J6" s="158"/>
    </row>
    <row r="7" spans="1:12" ht="45.75" thickBot="1">
      <c r="A7" s="64"/>
      <c r="B7" s="60"/>
      <c r="C7" s="236" t="s">
        <v>29</v>
      </c>
      <c r="D7" s="237" t="s">
        <v>30</v>
      </c>
      <c r="E7" s="238" t="s">
        <v>31</v>
      </c>
      <c r="F7" s="239" t="s">
        <v>32</v>
      </c>
      <c r="G7" s="164" t="s">
        <v>33</v>
      </c>
      <c r="H7" s="240" t="s">
        <v>34</v>
      </c>
      <c r="J7" s="158"/>
      <c r="K7" s="336"/>
    </row>
    <row r="8" spans="1:12">
      <c r="A8" s="64"/>
      <c r="B8" s="60"/>
      <c r="C8" s="241" t="s">
        <v>75</v>
      </c>
      <c r="D8" s="319" t="s">
        <v>39</v>
      </c>
      <c r="E8" s="171" t="s">
        <v>37</v>
      </c>
      <c r="F8" s="274">
        <v>5257</v>
      </c>
      <c r="G8" s="242">
        <f>'GHG conversion factors'!M67</f>
        <v>0.1913</v>
      </c>
      <c r="H8" s="256">
        <f>IF(F8="","Enter Consumption Figure",(F8*G8)/1000)</f>
        <v>1.0056640999999999</v>
      </c>
      <c r="J8" s="158"/>
      <c r="K8" s="336"/>
    </row>
    <row r="9" spans="1:12">
      <c r="A9" s="64"/>
      <c r="B9" s="60"/>
      <c r="C9" s="243" t="s">
        <v>76</v>
      </c>
      <c r="D9" s="244" t="s">
        <v>39</v>
      </c>
      <c r="E9" s="245" t="s">
        <v>37</v>
      </c>
      <c r="F9" s="285">
        <f>F8</f>
        <v>5257</v>
      </c>
      <c r="G9" s="246">
        <f>'GHG conversion factors'!M68</f>
        <v>0.17088</v>
      </c>
      <c r="H9" s="247">
        <f>IF(F8="","Enter Consumption Figure",(F9*G9)/1000)</f>
        <v>0.89831615999999992</v>
      </c>
      <c r="J9" s="158"/>
      <c r="K9" s="336"/>
    </row>
    <row r="10" spans="1:12">
      <c r="A10" s="64"/>
      <c r="B10" s="60"/>
      <c r="C10" s="243" t="s">
        <v>77</v>
      </c>
      <c r="D10" s="244" t="s">
        <v>78</v>
      </c>
      <c r="E10" s="250" t="s">
        <v>37</v>
      </c>
      <c r="F10" s="275">
        <f>'Scope 1'!F8</f>
        <v>0</v>
      </c>
      <c r="G10" s="248">
        <f>'GHG conversion factors'!M43</f>
        <v>0.33660000000000001</v>
      </c>
      <c r="H10" s="249">
        <f>IF(F10="","Fill Scope 1 tab",(F10*G10)/1000)</f>
        <v>0</v>
      </c>
      <c r="J10" s="158"/>
      <c r="K10" s="336"/>
    </row>
    <row r="11" spans="1:12">
      <c r="A11" s="64"/>
      <c r="B11" s="60"/>
      <c r="C11" s="243" t="s">
        <v>79</v>
      </c>
      <c r="D11" s="244" t="s">
        <v>78</v>
      </c>
      <c r="E11" s="250" t="s">
        <v>40</v>
      </c>
      <c r="F11" s="275">
        <f>'Scope 1'!F9</f>
        <v>779899</v>
      </c>
      <c r="G11" s="248">
        <f>'GHG conversion factors'!M44</f>
        <v>3.0210000000000001E-2</v>
      </c>
      <c r="H11" s="249">
        <f>IF(F11="","Fill Scope 1 tab",(F11*G11)/1000)</f>
        <v>23.560748790000002</v>
      </c>
      <c r="J11" s="158"/>
      <c r="K11" s="336"/>
    </row>
    <row r="12" spans="1:12">
      <c r="A12" s="64"/>
      <c r="B12" s="60"/>
      <c r="C12" s="243" t="s">
        <v>80</v>
      </c>
      <c r="D12" s="244" t="s">
        <v>81</v>
      </c>
      <c r="E12" s="250" t="s">
        <v>40</v>
      </c>
      <c r="F12" s="275">
        <f>SUM('Scope 2'!F8:F10)</f>
        <v>1010667</v>
      </c>
      <c r="G12" s="248">
        <f>'GHG conversion factors'!M64</f>
        <v>4.5900000000000003E-2</v>
      </c>
      <c r="H12" s="249">
        <f>IF(OR(F12="", F12= 0),"Fill Scope 2 tab",(F12*G12)/1000)</f>
        <v>46.389615300000003</v>
      </c>
      <c r="J12" s="158"/>
      <c r="K12" s="336"/>
    </row>
    <row r="13" spans="1:12">
      <c r="A13" s="64"/>
      <c r="B13" s="60"/>
      <c r="C13" s="243" t="s">
        <v>82</v>
      </c>
      <c r="D13" s="244" t="s">
        <v>83</v>
      </c>
      <c r="E13" s="250" t="s">
        <v>40</v>
      </c>
      <c r="F13" s="275">
        <f>SUM('Scope 2'!$F$8:$F$10)</f>
        <v>1010667</v>
      </c>
      <c r="G13" s="248">
        <f>'GHG conversion factors'!M63</f>
        <v>1.8530000000000001E-2</v>
      </c>
      <c r="H13" s="249">
        <f t="shared" ref="H13:H14" si="0">IF(OR(F13="", F13= 0),"Fill Scope 2 tab",(F13*G13)/1000)</f>
        <v>18.727659510000002</v>
      </c>
      <c r="J13" s="158"/>
      <c r="K13" s="336"/>
    </row>
    <row r="14" spans="1:12" ht="15.75" thickBot="1">
      <c r="A14" s="64"/>
      <c r="B14" s="60"/>
      <c r="C14" s="251" t="s">
        <v>84</v>
      </c>
      <c r="D14" s="321" t="s">
        <v>83</v>
      </c>
      <c r="E14" s="252" t="s">
        <v>40</v>
      </c>
      <c r="F14" s="277">
        <f>SUM('Scope 2'!$F$8:$F$10)</f>
        <v>1010667</v>
      </c>
      <c r="G14" s="253">
        <f>'GHG conversion factors'!M65</f>
        <v>3.9699999999999996E-3</v>
      </c>
      <c r="H14" s="322">
        <f t="shared" si="0"/>
        <v>4.0123479899999994</v>
      </c>
      <c r="J14" s="172"/>
      <c r="K14" s="336"/>
    </row>
    <row r="15" spans="1:12">
      <c r="A15" s="64"/>
      <c r="B15" s="60"/>
      <c r="C15" s="254"/>
      <c r="D15" s="254"/>
      <c r="E15" s="254"/>
      <c r="F15" s="254"/>
      <c r="G15" s="254"/>
      <c r="H15" s="254"/>
      <c r="J15" s="172"/>
      <c r="K15" s="336"/>
    </row>
    <row r="16" spans="1:12" ht="15.75" thickBot="1">
      <c r="A16" s="64"/>
      <c r="B16" s="60"/>
      <c r="C16" s="255" t="s">
        <v>85</v>
      </c>
      <c r="D16" s="254"/>
      <c r="E16" s="254"/>
      <c r="F16" s="254"/>
      <c r="G16" s="254"/>
      <c r="H16" s="254"/>
      <c r="J16" s="172"/>
      <c r="K16" s="336"/>
    </row>
    <row r="17" spans="1:11" ht="45.75" thickBot="1">
      <c r="A17" s="64"/>
      <c r="B17" s="60"/>
      <c r="C17" s="236" t="s">
        <v>29</v>
      </c>
      <c r="D17" s="237" t="s">
        <v>30</v>
      </c>
      <c r="E17" s="238" t="s">
        <v>31</v>
      </c>
      <c r="F17" s="239" t="s">
        <v>32</v>
      </c>
      <c r="G17" s="164" t="s">
        <v>33</v>
      </c>
      <c r="H17" s="240" t="s">
        <v>34</v>
      </c>
      <c r="J17" s="172"/>
      <c r="K17" s="336"/>
    </row>
    <row r="18" spans="1:11">
      <c r="A18" s="64"/>
      <c r="B18" s="60"/>
      <c r="C18" s="241" t="s">
        <v>86</v>
      </c>
      <c r="D18" s="72"/>
      <c r="E18" s="171" t="s">
        <v>49</v>
      </c>
      <c r="F18" s="72"/>
      <c r="G18" s="242">
        <f>'GHG conversion factors'!M70</f>
        <v>4.6856799999999996</v>
      </c>
      <c r="H18" s="256" t="str">
        <f t="shared" ref="H18:H23" si="1">IF(F18="","Enter Consumption Figure",(F18*G18)/1000)</f>
        <v>Enter Consumption Figure</v>
      </c>
      <c r="J18" s="172"/>
      <c r="K18" s="336"/>
    </row>
    <row r="19" spans="1:11">
      <c r="A19" s="64"/>
      <c r="B19" s="60"/>
      <c r="C19" s="257" t="s">
        <v>87</v>
      </c>
      <c r="D19" s="69"/>
      <c r="E19" s="173" t="s">
        <v>49</v>
      </c>
      <c r="F19" s="69"/>
      <c r="G19" s="258">
        <f>'GHG conversion factors'!M71</f>
        <v>4.6856799999999996</v>
      </c>
      <c r="H19" s="259" t="str">
        <f>IF(F19="","Enter Consumption Figure",(F19*G19)/1000)</f>
        <v>Enter Consumption Figure</v>
      </c>
      <c r="J19" s="172"/>
      <c r="K19" s="336"/>
    </row>
    <row r="20" spans="1:11">
      <c r="A20" s="64"/>
      <c r="B20" s="60"/>
      <c r="C20" s="257" t="s">
        <v>88</v>
      </c>
      <c r="D20" s="69"/>
      <c r="E20" s="173" t="s">
        <v>49</v>
      </c>
      <c r="F20" s="69">
        <v>4.7</v>
      </c>
      <c r="G20" s="258">
        <f>'GHG conversion factors'!M72</f>
        <v>4.6856799999999996</v>
      </c>
      <c r="H20" s="259">
        <f>IF(F20="","Enter Consumption Figure",(F20*G20)/1000)</f>
        <v>2.2022696000000001E-2</v>
      </c>
      <c r="J20" s="172"/>
      <c r="K20" s="336"/>
    </row>
    <row r="21" spans="1:11">
      <c r="A21" s="64"/>
      <c r="B21" s="60"/>
      <c r="C21" s="257" t="s">
        <v>89</v>
      </c>
      <c r="D21" s="69"/>
      <c r="E21" s="173" t="s">
        <v>49</v>
      </c>
      <c r="F21" s="69">
        <v>4.3</v>
      </c>
      <c r="G21" s="258">
        <f>'GHG conversion factors'!M73</f>
        <v>8.9831099999999999</v>
      </c>
      <c r="H21" s="259">
        <f>IF(F21="","Enter Consumption Figure",(F21*G21)/1000)</f>
        <v>3.8627373E-2</v>
      </c>
      <c r="J21" s="172"/>
      <c r="K21" s="336"/>
    </row>
    <row r="22" spans="1:11">
      <c r="A22" s="64"/>
      <c r="B22" s="60"/>
      <c r="C22" s="257" t="s">
        <v>90</v>
      </c>
      <c r="D22" s="69"/>
      <c r="E22" s="173" t="s">
        <v>49</v>
      </c>
      <c r="F22" s="69"/>
      <c r="G22" s="258">
        <f>'GHG conversion factors'!M74</f>
        <v>8.9831099999999999</v>
      </c>
      <c r="H22" s="259" t="str">
        <f>IF(F22="","Enter Consumption Figure",(F22*G22)/1000)</f>
        <v>Enter Consumption Figure</v>
      </c>
      <c r="J22" s="158"/>
      <c r="K22" s="336"/>
    </row>
    <row r="23" spans="1:11">
      <c r="A23" s="64"/>
      <c r="B23" s="60"/>
      <c r="C23" s="257" t="s">
        <v>91</v>
      </c>
      <c r="D23" s="69"/>
      <c r="E23" s="173" t="s">
        <v>49</v>
      </c>
      <c r="F23" s="69">
        <v>22.9</v>
      </c>
      <c r="G23" s="258">
        <f>'GHG conversion factors'!M75</f>
        <v>4.6856799999999996</v>
      </c>
      <c r="H23" s="259">
        <f t="shared" si="1"/>
        <v>0.10730207199999998</v>
      </c>
      <c r="J23" s="158"/>
      <c r="K23" s="336"/>
    </row>
    <row r="24" spans="1:11">
      <c r="A24" s="64"/>
      <c r="B24" s="60"/>
      <c r="C24" s="257" t="s">
        <v>92</v>
      </c>
      <c r="D24" s="69"/>
      <c r="E24" s="173" t="s">
        <v>49</v>
      </c>
      <c r="F24" s="69">
        <v>0.91700000000000004</v>
      </c>
      <c r="G24" s="258">
        <f>'GHG conversion factors'!M76</f>
        <v>4.6856799999999996</v>
      </c>
      <c r="H24" s="259">
        <f t="shared" ref="H24:H28" si="2">IF(F24="","Enter Consumption Figure",(F24*G24)/1000)</f>
        <v>4.2967685599999998E-3</v>
      </c>
      <c r="J24" s="158"/>
      <c r="K24" s="336"/>
    </row>
    <row r="25" spans="1:11">
      <c r="A25" s="64"/>
      <c r="B25" s="60"/>
      <c r="C25" s="257" t="s">
        <v>93</v>
      </c>
      <c r="D25" s="69"/>
      <c r="E25" s="173" t="s">
        <v>49</v>
      </c>
      <c r="F25" s="69"/>
      <c r="G25" s="258">
        <f>'GHG conversion factors'!M77</f>
        <v>4.6856799999999996</v>
      </c>
      <c r="H25" s="259" t="str">
        <f t="shared" si="2"/>
        <v>Enter Consumption Figure</v>
      </c>
      <c r="J25" s="158"/>
      <c r="K25" s="336"/>
    </row>
    <row r="26" spans="1:11">
      <c r="A26" s="64"/>
      <c r="B26" s="60"/>
      <c r="C26" s="257" t="s">
        <v>94</v>
      </c>
      <c r="D26" s="69"/>
      <c r="E26" s="173" t="s">
        <v>49</v>
      </c>
      <c r="F26" s="69"/>
      <c r="G26" s="258">
        <f>'GHG conversion factors'!M80</f>
        <v>4.6856799999999996</v>
      </c>
      <c r="H26" s="259" t="str">
        <f>IF(F26="","Enter Consumption Figure",(F26*G26)/1000)</f>
        <v>Enter Consumption Figure</v>
      </c>
      <c r="J26" s="158"/>
      <c r="K26" s="336"/>
    </row>
    <row r="27" spans="1:11">
      <c r="A27" s="64"/>
      <c r="B27" s="60"/>
      <c r="C27" s="257" t="s">
        <v>95</v>
      </c>
      <c r="D27" s="69"/>
      <c r="E27" s="173" t="s">
        <v>49</v>
      </c>
      <c r="F27" s="69"/>
      <c r="G27" s="258">
        <f>'GHG conversion factors'!M78</f>
        <v>4.6856799999999996</v>
      </c>
      <c r="H27" s="259" t="str">
        <f t="shared" si="2"/>
        <v>Enter Consumption Figure</v>
      </c>
      <c r="J27" s="158"/>
      <c r="K27" s="336"/>
    </row>
    <row r="28" spans="1:11">
      <c r="A28" s="64"/>
      <c r="B28" s="60"/>
      <c r="C28" s="257" t="s">
        <v>96</v>
      </c>
      <c r="D28" s="69"/>
      <c r="E28" s="173" t="s">
        <v>49</v>
      </c>
      <c r="F28" s="69"/>
      <c r="G28" s="258">
        <f>'GHG conversion factors'!M79</f>
        <v>4.6856799999999996</v>
      </c>
      <c r="H28" s="259" t="str">
        <f t="shared" si="2"/>
        <v>Enter Consumption Figure</v>
      </c>
      <c r="J28" s="158"/>
      <c r="K28" s="336"/>
    </row>
    <row r="29" spans="1:11">
      <c r="A29" s="64"/>
      <c r="B29" s="60"/>
      <c r="C29" s="257" t="s">
        <v>97</v>
      </c>
      <c r="D29" s="69"/>
      <c r="E29" s="173" t="s">
        <v>49</v>
      </c>
      <c r="F29" s="69"/>
      <c r="G29" s="258">
        <f>'GHG conversion factors'!M81</f>
        <v>4.6856799999999996</v>
      </c>
      <c r="H29" s="259" t="str">
        <f>IF(F29="","Enter Consumption Figure",(F29*G29)/1000)</f>
        <v>Enter Consumption Figure</v>
      </c>
      <c r="J29" s="158"/>
      <c r="K29" s="336"/>
    </row>
    <row r="30" spans="1:11">
      <c r="A30" s="64"/>
      <c r="B30" s="60"/>
      <c r="C30" s="325"/>
      <c r="D30" s="69"/>
      <c r="E30" s="173" t="s">
        <v>49</v>
      </c>
      <c r="F30" s="69"/>
      <c r="G30" s="327"/>
      <c r="H30" s="259" t="str" cm="1">
        <f t="array" ref="H30">_xlfn.IFS(G30="", "Enter Conversion Factor",F30="","Enter Consumption Figure", F30&lt;"0",(F30*G30)/1000)</f>
        <v>Enter Conversion Factor</v>
      </c>
      <c r="J30" s="158"/>
      <c r="K30" s="336"/>
    </row>
    <row r="31" spans="1:11">
      <c r="A31" s="64"/>
      <c r="B31" s="60"/>
      <c r="C31" s="325"/>
      <c r="D31" s="69"/>
      <c r="E31" s="173" t="s">
        <v>49</v>
      </c>
      <c r="F31" s="69"/>
      <c r="G31" s="327"/>
      <c r="H31" s="259" t="str" cm="1">
        <f t="array" ref="H31">_xlfn.IFS(G31="", "Enter Conversion Factor",F31="","Enter Consumption Figure", F31&lt;"0",(F31*G31)/1000)</f>
        <v>Enter Conversion Factor</v>
      </c>
      <c r="J31" s="158"/>
      <c r="K31" s="336"/>
    </row>
    <row r="32" spans="1:11" ht="15.75" thickBot="1">
      <c r="A32" s="64"/>
      <c r="B32" s="60"/>
      <c r="C32" s="326"/>
      <c r="D32" s="70"/>
      <c r="E32" s="174" t="s">
        <v>49</v>
      </c>
      <c r="F32" s="70"/>
      <c r="G32" s="328"/>
      <c r="H32" s="314" t="str" cm="1">
        <f t="array" ref="H32">_xlfn.IFS(G32="", "Enter Conversion Factor",F32="","Enter Consumption Figure", F32&lt;"0",(F32*G32)/1000)</f>
        <v>Enter Conversion Factor</v>
      </c>
      <c r="J32" s="158"/>
      <c r="K32" s="336"/>
    </row>
    <row r="33" spans="1:11">
      <c r="A33" s="64"/>
      <c r="B33" s="60"/>
      <c r="C33" s="60"/>
      <c r="D33" s="60"/>
      <c r="E33" s="60"/>
      <c r="F33" s="60"/>
      <c r="G33" s="60"/>
      <c r="H33" s="60"/>
      <c r="J33" s="158"/>
      <c r="K33" s="336"/>
    </row>
    <row r="34" spans="1:11" ht="15.75" thickBot="1">
      <c r="A34" s="64"/>
      <c r="B34" s="60"/>
      <c r="C34" s="159" t="s">
        <v>98</v>
      </c>
      <c r="D34" s="60"/>
      <c r="E34" s="60"/>
      <c r="F34" s="60"/>
      <c r="G34" s="60"/>
      <c r="H34" s="60"/>
      <c r="J34" s="158"/>
      <c r="K34" s="336"/>
    </row>
    <row r="35" spans="1:11" ht="45.75" thickBot="1">
      <c r="A35" s="64"/>
      <c r="B35" s="60"/>
      <c r="C35" s="260" t="s">
        <v>29</v>
      </c>
      <c r="D35" s="261" t="s">
        <v>30</v>
      </c>
      <c r="E35" s="262" t="s">
        <v>31</v>
      </c>
      <c r="F35" s="263" t="s">
        <v>32</v>
      </c>
      <c r="G35" s="164" t="s">
        <v>33</v>
      </c>
      <c r="H35" s="264" t="s">
        <v>34</v>
      </c>
      <c r="J35" s="158"/>
      <c r="K35" s="336"/>
    </row>
    <row r="36" spans="1:11">
      <c r="A36" s="64"/>
      <c r="B36" s="60"/>
      <c r="C36" s="265" t="s">
        <v>99</v>
      </c>
      <c r="D36" s="266" t="s">
        <v>78</v>
      </c>
      <c r="E36" s="267" t="s">
        <v>56</v>
      </c>
      <c r="F36" s="266">
        <f>'Scope 1'!F30</f>
        <v>0</v>
      </c>
      <c r="G36" s="266">
        <f>'GHG conversion factors'!M47</f>
        <v>0.61101000000000005</v>
      </c>
      <c r="H36" s="268" t="str">
        <f>IF(OR(F36="", F36=0),"Fill Scope 1 tab",(F36*G36)/1000)</f>
        <v>Fill Scope 1 tab</v>
      </c>
      <c r="J36" s="158"/>
      <c r="K36" s="336"/>
    </row>
    <row r="37" spans="1:11">
      <c r="A37" s="64"/>
      <c r="B37" s="60"/>
      <c r="C37" s="243" t="s">
        <v>100</v>
      </c>
      <c r="D37" s="248" t="s">
        <v>78</v>
      </c>
      <c r="E37" s="245" t="s">
        <v>56</v>
      </c>
      <c r="F37" s="248">
        <f>'Scope 1'!F31</f>
        <v>0</v>
      </c>
      <c r="G37" s="248">
        <f>'GHG conversion factors'!M50</f>
        <v>0.58094000000000001</v>
      </c>
      <c r="H37" s="269" t="str">
        <f t="shared" ref="H37:H41" si="3">IF(OR(F37="", F37=0),"Fill Scope 1 tab",(F37*G37)/1000)</f>
        <v>Fill Scope 1 tab</v>
      </c>
      <c r="J37" s="158"/>
      <c r="K37" s="336"/>
    </row>
    <row r="38" spans="1:11">
      <c r="A38" s="64"/>
      <c r="B38" s="60"/>
      <c r="C38" s="243" t="s">
        <v>101</v>
      </c>
      <c r="D38" s="248" t="s">
        <v>102</v>
      </c>
      <c r="E38" s="245" t="s">
        <v>56</v>
      </c>
      <c r="F38" s="248">
        <f>'Scope 1'!F25</f>
        <v>0</v>
      </c>
      <c r="G38" s="248">
        <f>'GHG conversion factors'!M56</f>
        <v>9.8629999999999995E-2</v>
      </c>
      <c r="H38" s="269" t="str">
        <f t="shared" si="3"/>
        <v>Fill Scope 1 tab</v>
      </c>
      <c r="J38" s="158"/>
      <c r="K38" s="336"/>
    </row>
    <row r="39" spans="1:11">
      <c r="A39" s="64"/>
      <c r="B39" s="60"/>
      <c r="C39" s="243" t="s">
        <v>103</v>
      </c>
      <c r="D39" s="248" t="s">
        <v>102</v>
      </c>
      <c r="E39" s="245" t="s">
        <v>56</v>
      </c>
      <c r="F39" s="248">
        <f>'Scope 1'!F26</f>
        <v>0</v>
      </c>
      <c r="G39" s="248">
        <f>'GHG conversion factors'!M57</f>
        <v>9.9500000000000005E-2</v>
      </c>
      <c r="H39" s="269" t="str">
        <f t="shared" si="3"/>
        <v>Fill Scope 1 tab</v>
      </c>
      <c r="J39" s="158"/>
      <c r="K39" s="336"/>
    </row>
    <row r="40" spans="1:11">
      <c r="A40" s="64"/>
      <c r="B40" s="60"/>
      <c r="C40" s="243" t="s">
        <v>104</v>
      </c>
      <c r="D40" s="248" t="s">
        <v>102</v>
      </c>
      <c r="E40" s="245" t="s">
        <v>56</v>
      </c>
      <c r="F40" s="248">
        <f>'Scope 1'!F27</f>
        <v>0</v>
      </c>
      <c r="G40" s="248">
        <f>'GHG conversion factors'!M58</f>
        <v>6.6729999999999998E-2</v>
      </c>
      <c r="H40" s="269" t="str">
        <f t="shared" si="3"/>
        <v>Fill Scope 1 tab</v>
      </c>
      <c r="J40" s="158"/>
      <c r="K40" s="336"/>
    </row>
    <row r="41" spans="1:11" ht="15.75" thickBot="1">
      <c r="A41" s="64"/>
      <c r="C41" s="251" t="s">
        <v>105</v>
      </c>
      <c r="D41" s="270" t="s">
        <v>102</v>
      </c>
      <c r="E41" s="252" t="s">
        <v>56</v>
      </c>
      <c r="F41" s="270">
        <f>'Scope 1'!F28</f>
        <v>0</v>
      </c>
      <c r="G41" s="248">
        <f>'GHG conversion factors'!M59</f>
        <v>7.4010000000000006E-2</v>
      </c>
      <c r="H41" s="271" t="str">
        <f t="shared" si="3"/>
        <v>Fill Scope 1 tab</v>
      </c>
      <c r="J41" s="158"/>
      <c r="K41" s="336"/>
    </row>
    <row r="42" spans="1:11">
      <c r="A42" s="64"/>
      <c r="C42" s="272"/>
      <c r="D42" s="272"/>
      <c r="E42" s="273"/>
      <c r="F42" s="272"/>
      <c r="G42" s="272"/>
      <c r="H42" s="273"/>
      <c r="J42" s="158"/>
    </row>
    <row r="43" spans="1:11" ht="15.75" thickBot="1">
      <c r="A43" s="64"/>
      <c r="B43" s="60"/>
      <c r="C43" s="159" t="s">
        <v>106</v>
      </c>
      <c r="D43" s="60"/>
      <c r="E43" s="60"/>
      <c r="F43" s="60"/>
      <c r="G43" s="60"/>
      <c r="H43" s="60"/>
      <c r="J43" s="158"/>
    </row>
    <row r="44" spans="1:11" ht="30.75" thickBot="1">
      <c r="A44" s="64"/>
      <c r="B44" s="60"/>
      <c r="C44" s="260" t="s">
        <v>29</v>
      </c>
      <c r="D44" s="261" t="s">
        <v>30</v>
      </c>
      <c r="E44" s="262" t="s">
        <v>31</v>
      </c>
      <c r="F44" s="263" t="s">
        <v>32</v>
      </c>
      <c r="G44" s="262" t="s">
        <v>107</v>
      </c>
      <c r="H44" s="264" t="s">
        <v>34</v>
      </c>
      <c r="J44" s="158"/>
    </row>
    <row r="45" spans="1:11">
      <c r="A45" s="64"/>
      <c r="B45" s="60"/>
      <c r="C45" s="265" t="s">
        <v>108</v>
      </c>
      <c r="D45" s="266" t="s">
        <v>78</v>
      </c>
      <c r="E45" s="267" t="s">
        <v>43</v>
      </c>
      <c r="F45" s="276">
        <f>'Scope 1'!F14</f>
        <v>0</v>
      </c>
      <c r="G45" s="266">
        <f>'GHG conversion factors'!M42</f>
        <v>0.19764999999999999</v>
      </c>
      <c r="H45" s="268" t="str">
        <f>IF(OR(F45="", F45=0),"Fill Scope 1 tab",(F45*G45)/1000)</f>
        <v>Fill Scope 1 tab</v>
      </c>
      <c r="J45" s="158"/>
    </row>
    <row r="46" spans="1:11">
      <c r="A46" s="64"/>
      <c r="B46" s="60"/>
      <c r="C46" s="243" t="s">
        <v>109</v>
      </c>
      <c r="D46" s="248" t="s">
        <v>78</v>
      </c>
      <c r="E46" s="245" t="s">
        <v>43</v>
      </c>
      <c r="F46" s="275">
        <f>'Scope 1'!F17</f>
        <v>0</v>
      </c>
      <c r="G46" s="248">
        <f>'GHG conversion factors'!M45</f>
        <v>0.1817</v>
      </c>
      <c r="H46" s="269" t="str">
        <f t="shared" ref="H46:H53" si="4">IF(OR(F46="", F46=0),"Fill Scope 1 tab",(F46*G46)/1000)</f>
        <v>Fill Scope 1 tab</v>
      </c>
      <c r="J46" s="158"/>
    </row>
    <row r="47" spans="1:11">
      <c r="A47" s="64"/>
      <c r="B47" s="60"/>
      <c r="C47" s="243" t="s">
        <v>110</v>
      </c>
      <c r="D47" s="248" t="s">
        <v>78</v>
      </c>
      <c r="E47" s="245" t="s">
        <v>43</v>
      </c>
      <c r="F47" s="275">
        <f>'Scope 1'!F13</f>
        <v>0</v>
      </c>
      <c r="G47" s="248">
        <f>'GHG conversion factors'!M46</f>
        <v>0.53078000000000003</v>
      </c>
      <c r="H47" s="269" t="str">
        <f t="shared" si="4"/>
        <v>Fill Scope 1 tab</v>
      </c>
      <c r="J47" s="158"/>
    </row>
    <row r="48" spans="1:11">
      <c r="A48" s="64"/>
      <c r="B48" s="60"/>
      <c r="C48" s="243" t="s">
        <v>111</v>
      </c>
      <c r="D48" s="248" t="s">
        <v>78</v>
      </c>
      <c r="E48" s="245" t="s">
        <v>43</v>
      </c>
      <c r="F48" s="275">
        <f>'Scope 1'!F15</f>
        <v>0</v>
      </c>
      <c r="G48" s="248">
        <f>'GHG conversion factors'!M48</f>
        <v>0.62665000000000004</v>
      </c>
      <c r="H48" s="269" t="str">
        <f t="shared" si="4"/>
        <v>Fill Scope 1 tab</v>
      </c>
      <c r="J48" s="158"/>
    </row>
    <row r="49" spans="1:10">
      <c r="A49" s="64"/>
      <c r="B49" s="60"/>
      <c r="C49" s="243" t="s">
        <v>112</v>
      </c>
      <c r="D49" s="248" t="s">
        <v>78</v>
      </c>
      <c r="E49" s="245" t="s">
        <v>43</v>
      </c>
      <c r="F49" s="275">
        <f>'Scope 1'!F16</f>
        <v>0</v>
      </c>
      <c r="G49" s="248">
        <f>'GHG conversion factors'!M49</f>
        <v>0.18551000000000001</v>
      </c>
      <c r="H49" s="269" t="str">
        <f t="shared" si="4"/>
        <v>Fill Scope 1 tab</v>
      </c>
      <c r="J49" s="158"/>
    </row>
    <row r="50" spans="1:10">
      <c r="A50" s="64"/>
      <c r="B50" s="60"/>
      <c r="C50" s="243" t="s">
        <v>113</v>
      </c>
      <c r="D50" s="248" t="s">
        <v>78</v>
      </c>
      <c r="E50" s="245" t="s">
        <v>49</v>
      </c>
      <c r="F50" s="275">
        <f>'Scope 1'!F18</f>
        <v>0</v>
      </c>
      <c r="G50" s="248">
        <f>'GHG conversion factors'!M51</f>
        <v>470.95724000000001</v>
      </c>
      <c r="H50" s="269" t="str">
        <f t="shared" si="4"/>
        <v>Fill Scope 1 tab</v>
      </c>
      <c r="J50" s="158"/>
    </row>
    <row r="51" spans="1:10">
      <c r="A51" s="64"/>
      <c r="B51" s="60"/>
      <c r="C51" s="243" t="s">
        <v>114</v>
      </c>
      <c r="D51" s="248" t="s">
        <v>78</v>
      </c>
      <c r="E51" s="245" t="s">
        <v>49</v>
      </c>
      <c r="F51" s="275">
        <f>'Scope 1'!F20</f>
        <v>0</v>
      </c>
      <c r="G51" s="248">
        <f>'GHG conversion factors'!M52</f>
        <v>52.14</v>
      </c>
      <c r="H51" s="269" t="str">
        <f t="shared" si="4"/>
        <v>Fill Scope 1 tab</v>
      </c>
      <c r="J51" s="158"/>
    </row>
    <row r="52" spans="1:10">
      <c r="A52" s="64"/>
      <c r="B52" s="60"/>
      <c r="C52" s="243" t="s">
        <v>115</v>
      </c>
      <c r="D52" s="248" t="s">
        <v>78</v>
      </c>
      <c r="E52" s="245" t="s">
        <v>49</v>
      </c>
      <c r="F52" s="275">
        <f>'Scope 1'!F21</f>
        <v>0</v>
      </c>
      <c r="G52" s="248">
        <f>'GHG conversion factors'!M53</f>
        <v>30.4</v>
      </c>
      <c r="H52" s="269" t="str">
        <f t="shared" si="4"/>
        <v>Fill Scope 1 tab</v>
      </c>
      <c r="J52" s="158"/>
    </row>
    <row r="53" spans="1:10" ht="15.75" thickBot="1">
      <c r="A53" s="64"/>
      <c r="C53" s="251" t="s">
        <v>116</v>
      </c>
      <c r="D53" s="270" t="s">
        <v>78</v>
      </c>
      <c r="E53" s="252" t="s">
        <v>49</v>
      </c>
      <c r="F53" s="277">
        <f>'Scope 1'!F19</f>
        <v>0</v>
      </c>
      <c r="G53" s="248">
        <f>'GHG conversion factors'!M54</f>
        <v>177</v>
      </c>
      <c r="H53" s="271" t="str">
        <f t="shared" si="4"/>
        <v>Fill Scope 1 tab</v>
      </c>
      <c r="J53" s="158"/>
    </row>
    <row r="54" spans="1:10">
      <c r="J54" s="158"/>
    </row>
    <row r="55" spans="1:10">
      <c r="J55" s="158"/>
    </row>
    <row r="56" spans="1:10">
      <c r="J56" s="158"/>
    </row>
  </sheetData>
  <sheetProtection sheet="1" objects="1" scenarios="1"/>
  <mergeCells count="1">
    <mergeCell ref="K7:K41"/>
  </mergeCells>
  <phoneticPr fontId="15" type="noConversion"/>
  <conditionalFormatting sqref="H8:H9 H18:H32">
    <cfRule type="cellIs" dxfId="30" priority="3" operator="equal">
      <formula>"Enter Consumption Figure"</formula>
    </cfRule>
  </conditionalFormatting>
  <conditionalFormatting sqref="H36:H42">
    <cfRule type="cellIs" dxfId="29" priority="5" operator="equal">
      <formula>"Enter Consumption Figure"</formula>
    </cfRule>
  </conditionalFormatting>
  <conditionalFormatting sqref="H45:H53">
    <cfRule type="cellIs" dxfId="28" priority="8" operator="equal">
      <formula>"Enter Consumption Figure"</formula>
    </cfRule>
  </conditionalFormatting>
  <dataValidations count="1">
    <dataValidation type="custom" allowBlank="1" showInputMessage="1" showErrorMessage="1" errorTitle="Not a Valid Value" error="The data entered is not a valid value, please click the &quot;Retry&quot; button and enter the consumption figure in a number format." sqref="F8 F12:F14 F18:F32" xr:uid="{EB427109-84D9-4241-B871-20C277820BC2}">
      <formula1>ISNUMBER(F8)</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5270EC-B89F-4A40-8CC6-09EB96E5AFE5}">
          <x14:formula1>
            <xm:f>'List Tab'!$J$4:$J$8</xm:f>
          </x14:formula1>
          <xm:sqref>D8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271A6-CA61-4362-BDE2-91EB7D5E8EE1}">
  <sheetPr>
    <tabColor rgb="FFCFDB00"/>
    <pageSetUpPr autoPageBreaks="0"/>
  </sheetPr>
  <dimension ref="A1:N327"/>
  <sheetViews>
    <sheetView showGridLines="0" zoomScaleNormal="115" workbookViewId="0">
      <pane xSplit="3" ySplit="3" topLeftCell="F4" activePane="bottomRight" state="frozen"/>
      <selection pane="topRight" activeCell="C1" sqref="C1"/>
      <selection pane="bottomLeft" activeCell="A4" sqref="A4"/>
      <selection pane="bottomRight" activeCell="F44" sqref="F44"/>
    </sheetView>
  </sheetViews>
  <sheetFormatPr defaultColWidth="0" defaultRowHeight="15" zeroHeight="1"/>
  <cols>
    <col min="1" max="1" width="57.125" style="62" customWidth="1"/>
    <col min="2" max="2" width="6.125" style="60" customWidth="1"/>
    <col min="3" max="3" width="21.375" style="1" bestFit="1" customWidth="1"/>
    <col min="4" max="4" width="17.375" style="1" customWidth="1"/>
    <col min="5" max="5" width="34.375" style="1" customWidth="1"/>
    <col min="6" max="6" width="26" style="1" bestFit="1" customWidth="1"/>
    <col min="7" max="7" width="25.25" style="1" customWidth="1"/>
    <col min="8" max="9" width="19.875" style="1" customWidth="1"/>
    <col min="10" max="10" width="9.75" style="58" customWidth="1"/>
    <col min="11" max="11" width="8.375" style="158" customWidth="1"/>
    <col min="12" max="12" width="53.75" style="158" customWidth="1"/>
    <col min="13" max="13" width="9.75" style="158" customWidth="1"/>
    <col min="14" max="14" width="15.625" style="1" hidden="1" customWidth="1"/>
    <col min="15" max="16384" width="9.75" style="1" hidden="1"/>
  </cols>
  <sheetData>
    <row r="1" spans="1:14" s="234" customFormat="1" ht="39.75" customHeight="1">
      <c r="A1" s="278" t="s">
        <v>0</v>
      </c>
      <c r="B1" s="216"/>
      <c r="C1" s="216"/>
      <c r="D1" s="216"/>
      <c r="E1" s="216"/>
      <c r="F1" s="216"/>
      <c r="G1" s="216"/>
      <c r="H1" s="216"/>
      <c r="I1" s="216"/>
      <c r="J1" s="216"/>
      <c r="K1" s="278"/>
      <c r="L1" s="279"/>
      <c r="M1" s="279"/>
    </row>
    <row r="2" spans="1:14" s="234" customFormat="1" ht="14.25" customHeight="1">
      <c r="A2" s="279" t="str">
        <f>'Start here'!$C$13</f>
        <v>2024-25</v>
      </c>
      <c r="B2" s="216"/>
      <c r="C2" s="216"/>
      <c r="D2" s="216"/>
      <c r="E2" s="216"/>
      <c r="F2" s="216"/>
      <c r="G2" s="216"/>
      <c r="H2" s="216"/>
      <c r="I2" s="216"/>
      <c r="J2" s="216"/>
      <c r="K2" s="279"/>
      <c r="L2" s="279"/>
      <c r="M2" s="279"/>
    </row>
    <row r="3" spans="1:14" s="234" customFormat="1" ht="18.75">
      <c r="A3" s="279" t="str">
        <f>IF('Start here'!$C$19 = "Please Select", "", 'Start here'!$C$19)</f>
        <v>Reuben College</v>
      </c>
      <c r="B3" s="216"/>
      <c r="C3" s="216"/>
      <c r="D3" s="216"/>
      <c r="E3" s="216"/>
      <c r="F3" s="216"/>
      <c r="G3" s="216"/>
      <c r="H3" s="216"/>
      <c r="I3" s="216"/>
      <c r="J3" s="216"/>
      <c r="K3" s="279"/>
      <c r="L3" s="279"/>
      <c r="M3" s="279"/>
    </row>
    <row r="4" spans="1:14" s="8" customFormat="1" ht="20.25" thickBot="1">
      <c r="A4" s="63" t="s">
        <v>117</v>
      </c>
      <c r="B4"/>
      <c r="C4" s="1"/>
      <c r="D4" s="1"/>
      <c r="E4" s="1"/>
      <c r="F4" s="1"/>
      <c r="G4" s="1"/>
      <c r="H4" s="1"/>
      <c r="I4" s="1"/>
      <c r="J4" s="58"/>
      <c r="K4" s="158"/>
      <c r="L4" s="155" t="s">
        <v>27</v>
      </c>
      <c r="M4" s="158"/>
    </row>
    <row r="5" spans="1:14" s="8" customFormat="1" ht="17.25" thickTop="1">
      <c r="A5" s="64"/>
      <c r="B5" s="60"/>
      <c r="C5" s="73" t="s">
        <v>118</v>
      </c>
      <c r="D5" s="1"/>
      <c r="E5" s="1"/>
      <c r="F5" s="1"/>
      <c r="G5" s="1"/>
      <c r="H5" s="1"/>
      <c r="I5" s="1"/>
      <c r="J5" s="58"/>
      <c r="K5" s="158"/>
      <c r="L5" s="158"/>
      <c r="M5" s="158"/>
    </row>
    <row r="6" spans="1:14" s="8" customFormat="1" ht="33.75" customHeight="1" thickBot="1">
      <c r="A6" s="64"/>
      <c r="B6" s="60"/>
      <c r="C6" s="1"/>
      <c r="D6" s="1"/>
      <c r="E6" s="1"/>
      <c r="F6" s="1"/>
      <c r="G6" s="1"/>
      <c r="H6" s="1"/>
      <c r="I6" s="1"/>
      <c r="J6" s="58"/>
      <c r="K6" s="158"/>
      <c r="L6" s="158"/>
      <c r="M6" s="158"/>
    </row>
    <row r="7" spans="1:14" s="8" customFormat="1" ht="48" customHeight="1" thickBot="1">
      <c r="A7" s="64"/>
      <c r="B7" s="60"/>
      <c r="C7" s="71" t="s">
        <v>119</v>
      </c>
      <c r="D7" s="78" t="s">
        <v>120</v>
      </c>
      <c r="E7" s="71" t="s">
        <v>121</v>
      </c>
      <c r="F7" s="74" t="s">
        <v>122</v>
      </c>
      <c r="G7" s="78" t="s">
        <v>123</v>
      </c>
      <c r="H7" s="79" t="s">
        <v>124</v>
      </c>
      <c r="I7" s="79" t="s">
        <v>125</v>
      </c>
      <c r="J7" s="58"/>
      <c r="K7" s="158"/>
      <c r="L7" s="338"/>
      <c r="M7" s="158"/>
    </row>
    <row r="8" spans="1:14" s="8" customFormat="1" ht="15.75" thickBot="1">
      <c r="A8" s="64"/>
      <c r="B8" s="60"/>
      <c r="C8" s="115" t="s">
        <v>126</v>
      </c>
      <c r="D8" s="117">
        <f>F8</f>
        <v>142.69032104000001</v>
      </c>
      <c r="E8" s="61" t="s">
        <v>127</v>
      </c>
      <c r="F8" s="80">
        <f>SUM(F23:F33, F34:F39)</f>
        <v>142.69032104000001</v>
      </c>
      <c r="G8" s="90">
        <f>IFERROR((F8/$F$14),0)</f>
        <v>0.3672570974542223</v>
      </c>
      <c r="H8" s="103">
        <f>IFERROR(F8/'Start here'!$C$21, "-")</f>
        <v>0.26922702083018873</v>
      </c>
      <c r="I8" s="103" t="str">
        <f>IFERROR((F8/'Start here'!$C$23)*1000, "-")</f>
        <v>-</v>
      </c>
      <c r="J8" s="58"/>
      <c r="K8" s="158"/>
      <c r="L8" s="338"/>
      <c r="M8" s="158"/>
    </row>
    <row r="9" spans="1:14">
      <c r="A9" s="64"/>
      <c r="C9" s="341" t="s">
        <v>62</v>
      </c>
      <c r="D9" s="343">
        <f>F9</f>
        <v>151.07286299999998</v>
      </c>
      <c r="E9" s="114" t="s">
        <v>128</v>
      </c>
      <c r="F9" s="80">
        <f>SUM(F40:F42)</f>
        <v>151.07286299999998</v>
      </c>
      <c r="G9" s="90">
        <f>IFERROR((F9/$F$14),0)</f>
        <v>0.38883212796140582</v>
      </c>
      <c r="H9" s="103">
        <f>IFERROR(F9/'Start here'!$C$21, "-")</f>
        <v>0.28504313773584905</v>
      </c>
      <c r="I9" s="103" t="str">
        <f>IFERROR((F9/'Start here'!$C$23)*1000, "-")</f>
        <v>-</v>
      </c>
      <c r="L9" s="338"/>
    </row>
    <row r="10" spans="1:14" ht="15.75" thickBot="1">
      <c r="A10" s="64"/>
      <c r="C10" s="342"/>
      <c r="D10" s="344"/>
      <c r="E10" s="121" t="s">
        <v>129</v>
      </c>
      <c r="F10" s="122">
        <f>(SUM('Scope 2'!F8:F10)*'GHG conversion factors'!M39)/1000</f>
        <v>178.88805899999997</v>
      </c>
      <c r="G10" s="123"/>
      <c r="H10" s="103"/>
      <c r="I10" s="103"/>
      <c r="L10" s="338"/>
    </row>
    <row r="11" spans="1:14" ht="30">
      <c r="A11" s="64"/>
      <c r="C11" s="340" t="s">
        <v>130</v>
      </c>
      <c r="D11" s="343">
        <f>SUM(F11:F13)</f>
        <v>94.766600759560006</v>
      </c>
      <c r="E11" s="315" t="s">
        <v>131</v>
      </c>
      <c r="F11" s="80">
        <f>SUM(F44:F63)</f>
        <v>92.690371590000012</v>
      </c>
      <c r="G11" s="90">
        <f>IFERROR((F11/$F$14),0)</f>
        <v>0.23856696504701275</v>
      </c>
      <c r="H11" s="103">
        <f>IFERROR(F11/'Start here'!$C$21, "-")</f>
        <v>0.17488749356603775</v>
      </c>
      <c r="I11" s="103" t="str">
        <f>IFERROR((F11/'Start here'!$C$23)*1000, "-")</f>
        <v>-</v>
      </c>
      <c r="L11" s="338"/>
    </row>
    <row r="12" spans="1:14">
      <c r="A12" s="64"/>
      <c r="C12" s="340"/>
      <c r="D12" s="347"/>
      <c r="E12" s="61" t="s">
        <v>132</v>
      </c>
      <c r="F12" s="80">
        <f>SUM(F64:F78)</f>
        <v>0.17224890956</v>
      </c>
      <c r="G12" s="90">
        <f>IFERROR((F12/$F$14),0)</f>
        <v>4.433351477773116E-4</v>
      </c>
      <c r="H12" s="103">
        <f>IFERROR(F12/'Start here'!$C$21, "-")</f>
        <v>3.2499794256603775E-4</v>
      </c>
      <c r="I12" s="103" t="str">
        <f>IFERROR((F12/'Start here'!$C$23)*1000, "-")</f>
        <v>-</v>
      </c>
      <c r="L12" s="338"/>
    </row>
    <row r="13" spans="1:14" ht="15.75" thickBot="1">
      <c r="A13" s="64"/>
      <c r="C13" s="340"/>
      <c r="D13" s="344"/>
      <c r="E13" s="106" t="s">
        <v>133</v>
      </c>
      <c r="F13" s="107">
        <f>SUM(F79:F80)</f>
        <v>1.90398026</v>
      </c>
      <c r="G13" s="108">
        <f>IFERROR((F13/$F$14),0)</f>
        <v>4.9004743895818721E-3</v>
      </c>
      <c r="H13" s="103">
        <f>IFERROR(F13/'Start here'!$C$21, "-")</f>
        <v>3.5924155849056602E-3</v>
      </c>
      <c r="I13" s="103" t="str">
        <f>IFERROR((F13/'Start here'!$C$23)*1000, "-")</f>
        <v>-</v>
      </c>
      <c r="L13" s="338"/>
    </row>
    <row r="14" spans="1:14" ht="15.75" thickBot="1">
      <c r="A14" s="64"/>
      <c r="C14" s="109" t="s">
        <v>134</v>
      </c>
      <c r="D14" s="110">
        <f>SUM(D8:D13)</f>
        <v>388.52978479955999</v>
      </c>
      <c r="E14" s="109"/>
      <c r="F14" s="110">
        <f>SUM(F8,F9,F11,F12,F13,)</f>
        <v>388.52978479955999</v>
      </c>
      <c r="G14" s="111"/>
      <c r="H14" s="112">
        <f>SUM(H8:H13)*100</f>
        <v>73.307506565954711</v>
      </c>
      <c r="I14" s="113">
        <f>SUM(I8:I13)</f>
        <v>0</v>
      </c>
      <c r="K14" s="172"/>
      <c r="L14" s="338"/>
      <c r="N14" s="18"/>
    </row>
    <row r="15" spans="1:14">
      <c r="A15" s="64"/>
      <c r="C15"/>
      <c r="D15"/>
      <c r="E15"/>
      <c r="F15"/>
      <c r="K15" s="172"/>
      <c r="L15" s="338"/>
    </row>
    <row r="16" spans="1:14">
      <c r="A16" s="64"/>
      <c r="C16"/>
      <c r="D16"/>
      <c r="E16"/>
      <c r="F16"/>
      <c r="K16" s="172"/>
      <c r="L16" s="338"/>
    </row>
    <row r="17" spans="1:12">
      <c r="A17" s="64"/>
      <c r="C17"/>
      <c r="D17"/>
      <c r="E17"/>
      <c r="F17"/>
      <c r="K17" s="172"/>
      <c r="L17" s="338"/>
    </row>
    <row r="18" spans="1:12">
      <c r="A18" s="64"/>
      <c r="C18"/>
      <c r="D18"/>
      <c r="E18"/>
      <c r="F18"/>
      <c r="K18" s="172"/>
      <c r="L18" s="338"/>
    </row>
    <row r="19" spans="1:12">
      <c r="A19" s="64"/>
      <c r="K19" s="172"/>
      <c r="L19" s="338"/>
    </row>
    <row r="20" spans="1:12">
      <c r="A20" s="64"/>
      <c r="K20" s="172"/>
      <c r="L20" s="338"/>
    </row>
    <row r="21" spans="1:12" ht="17.25" thickBot="1">
      <c r="A21" s="64"/>
      <c r="C21" s="73" t="s">
        <v>135</v>
      </c>
      <c r="K21" s="172"/>
      <c r="L21" s="338"/>
    </row>
    <row r="22" spans="1:12" ht="32.25" thickBot="1">
      <c r="A22" s="64"/>
      <c r="C22" s="71" t="s">
        <v>119</v>
      </c>
      <c r="D22" s="71" t="s">
        <v>121</v>
      </c>
      <c r="E22" s="74" t="s">
        <v>29</v>
      </c>
      <c r="F22" s="79" t="s">
        <v>136</v>
      </c>
      <c r="G22" s="79" t="s">
        <v>137</v>
      </c>
      <c r="H22" s="101" t="s">
        <v>123</v>
      </c>
      <c r="I22" s="118"/>
      <c r="L22" s="338"/>
    </row>
    <row r="23" spans="1:12" ht="30">
      <c r="A23" s="64"/>
      <c r="C23" s="75" t="s">
        <v>126</v>
      </c>
      <c r="D23" s="84" t="str">
        <f>E8</f>
        <v>Natural Gas and Other Fuels</v>
      </c>
      <c r="E23" s="124" t="str">
        <f>'Scope 1'!C8</f>
        <v>Natural gas (m3)</v>
      </c>
      <c r="F23" s="19" t="str">
        <f>'Scope 1'!H8</f>
        <v>Enter Consumption Figure</v>
      </c>
      <c r="G23" s="20">
        <f>IFERROR((F23/$F$8),0)</f>
        <v>0</v>
      </c>
      <c r="H23" s="21">
        <f t="shared" ref="H23:H33" si="0">IFERROR((F23/F$14),0)</f>
        <v>0</v>
      </c>
      <c r="I23" s="119"/>
      <c r="L23" s="338"/>
    </row>
    <row r="24" spans="1:12">
      <c r="A24" s="64"/>
      <c r="C24" s="76"/>
      <c r="D24" s="82"/>
      <c r="E24" s="125" t="str">
        <f>'Scope 1'!C9</f>
        <v>Natural gas (kWh)</v>
      </c>
      <c r="F24" s="22">
        <f>'Scope 1'!H9</f>
        <v>142.69032104000001</v>
      </c>
      <c r="G24" s="23">
        <f t="shared" ref="G24:G33" si="1">IFERROR((F24/$F$8),0)</f>
        <v>1</v>
      </c>
      <c r="H24" s="17">
        <f t="shared" si="0"/>
        <v>0.3672570974542223</v>
      </c>
      <c r="I24" s="119"/>
      <c r="L24" s="338"/>
    </row>
    <row r="25" spans="1:12">
      <c r="A25" s="64"/>
      <c r="C25" s="76"/>
      <c r="D25" s="82"/>
      <c r="E25" s="125" t="str">
        <f>'Scope 1'!C13</f>
        <v>Burning Oil - Kerosene</v>
      </c>
      <c r="F25" s="22" t="str">
        <f>'Scope 1'!H13</f>
        <v>Enter Consumption Figure</v>
      </c>
      <c r="G25" s="23">
        <f t="shared" si="1"/>
        <v>0</v>
      </c>
      <c r="H25" s="17">
        <f t="shared" si="0"/>
        <v>0</v>
      </c>
      <c r="I25" s="119"/>
      <c r="L25" s="338"/>
    </row>
    <row r="26" spans="1:12">
      <c r="A26" s="64"/>
      <c r="C26" s="76"/>
      <c r="D26" s="82"/>
      <c r="E26" s="125" t="str">
        <f>'Scope 1'!C14</f>
        <v>Butane</v>
      </c>
      <c r="F26" s="22" t="str">
        <f>'Scope 1'!H14</f>
        <v>Enter Consumption Figure</v>
      </c>
      <c r="G26" s="23">
        <f t="shared" si="1"/>
        <v>0</v>
      </c>
      <c r="H26" s="17">
        <f t="shared" si="0"/>
        <v>0</v>
      </c>
      <c r="I26" s="119"/>
      <c r="L26" s="338"/>
    </row>
    <row r="27" spans="1:12">
      <c r="A27" s="64"/>
      <c r="C27" s="76"/>
      <c r="D27" s="82"/>
      <c r="E27" s="125" t="str">
        <f>'Scope 1'!C15</f>
        <v>Gas Oil / Red Diesel</v>
      </c>
      <c r="F27" s="22" t="str">
        <f>'Scope 1'!H15</f>
        <v>Enter Consumption Figure</v>
      </c>
      <c r="G27" s="23">
        <f t="shared" si="1"/>
        <v>0</v>
      </c>
      <c r="H27" s="17">
        <f t="shared" si="0"/>
        <v>0</v>
      </c>
      <c r="I27" s="119"/>
      <c r="L27" s="338"/>
    </row>
    <row r="28" spans="1:12">
      <c r="A28" s="64"/>
      <c r="C28" s="76"/>
      <c r="D28" s="82"/>
      <c r="E28" s="125" t="str">
        <f>'Scope 1'!C16</f>
        <v>LPG</v>
      </c>
      <c r="F28" s="22" t="str">
        <f>'Scope 1'!H16</f>
        <v>Enter Consumption Figure</v>
      </c>
      <c r="G28" s="23">
        <f t="shared" si="1"/>
        <v>0</v>
      </c>
      <c r="H28" s="17">
        <f t="shared" si="0"/>
        <v>0</v>
      </c>
      <c r="I28" s="119"/>
      <c r="L28" s="338"/>
    </row>
    <row r="29" spans="1:12">
      <c r="A29" s="64"/>
      <c r="C29" s="76"/>
      <c r="D29" s="82"/>
      <c r="E29" s="125" t="str">
        <f>'Scope 1'!C17</f>
        <v>Propane</v>
      </c>
      <c r="F29" s="22" t="str">
        <f>'Scope 1'!H17</f>
        <v>Enter Consumption Figure</v>
      </c>
      <c r="G29" s="23">
        <f t="shared" si="1"/>
        <v>0</v>
      </c>
      <c r="H29" s="17">
        <f t="shared" si="0"/>
        <v>0</v>
      </c>
      <c r="I29" s="119"/>
      <c r="L29" s="338"/>
    </row>
    <row r="30" spans="1:12">
      <c r="A30" s="64"/>
      <c r="C30" s="76"/>
      <c r="D30" s="82"/>
      <c r="E30" s="125" t="str">
        <f>'Scope 1'!C18</f>
        <v>Coal (Domestic)</v>
      </c>
      <c r="F30" s="22" t="str">
        <f>'Scope 1'!H18</f>
        <v>Enter Consumption Figure</v>
      </c>
      <c r="G30" s="23">
        <f t="shared" si="1"/>
        <v>0</v>
      </c>
      <c r="H30" s="17">
        <f t="shared" si="0"/>
        <v>0</v>
      </c>
      <c r="I30" s="119"/>
      <c r="L30" s="338"/>
    </row>
    <row r="31" spans="1:12">
      <c r="A31" s="64"/>
      <c r="C31" s="76"/>
      <c r="D31" s="82"/>
      <c r="E31" s="125" t="str">
        <f>'Scope 1'!C19</f>
        <v>Wood pellets</v>
      </c>
      <c r="F31" s="22" t="str">
        <f>'Scope 1'!H19</f>
        <v>Enter Consumption Figure</v>
      </c>
      <c r="G31" s="23">
        <f t="shared" si="1"/>
        <v>0</v>
      </c>
      <c r="H31" s="17">
        <f t="shared" si="0"/>
        <v>0</v>
      </c>
      <c r="I31" s="119"/>
      <c r="L31" s="338"/>
    </row>
    <row r="32" spans="1:12">
      <c r="A32" s="64"/>
      <c r="C32" s="76"/>
      <c r="D32" s="82"/>
      <c r="E32" s="125" t="str">
        <f>'Scope 1'!C20</f>
        <v>Wood logs</v>
      </c>
      <c r="F32" s="22" t="str">
        <f>'Scope 1'!H20</f>
        <v>Enter Consumption Figure</v>
      </c>
      <c r="G32" s="23">
        <f t="shared" si="1"/>
        <v>0</v>
      </c>
      <c r="H32" s="17">
        <f t="shared" si="0"/>
        <v>0</v>
      </c>
      <c r="I32" s="119"/>
      <c r="L32" s="338"/>
    </row>
    <row r="33" spans="1:12" ht="15.75" thickBot="1">
      <c r="A33" s="64"/>
      <c r="C33" s="76"/>
      <c r="D33" s="83"/>
      <c r="E33" s="126" t="str">
        <f>'Scope 1'!C21</f>
        <v>Wood chips</v>
      </c>
      <c r="F33" s="28" t="str">
        <f>'Scope 1'!H21</f>
        <v>Enter Consumption Figure</v>
      </c>
      <c r="G33" s="29">
        <f t="shared" si="1"/>
        <v>0</v>
      </c>
      <c r="H33" s="30">
        <f t="shared" si="0"/>
        <v>0</v>
      </c>
      <c r="I33" s="119"/>
      <c r="L33" s="338"/>
    </row>
    <row r="34" spans="1:12" ht="45.75" customHeight="1">
      <c r="A34" s="64"/>
      <c r="C34" s="76"/>
      <c r="D34" s="129" t="str">
        <f>'Scope 1'!C23</f>
        <v>College Vehicles</v>
      </c>
      <c r="E34" s="130" t="str">
        <f>'Scope 1'!C25</f>
        <v>Van Mileage- Diesel</v>
      </c>
      <c r="F34" s="97" t="str">
        <f>'Scope 1'!H25</f>
        <v>Enter Consumption Figure</v>
      </c>
      <c r="G34" s="94">
        <f>IFERROR((F34/SUM($F$34:$F$39)),0)</f>
        <v>0</v>
      </c>
      <c r="H34" s="98">
        <f t="shared" ref="H34:H38" si="2">IFERROR((F34/F$14),0)</f>
        <v>0</v>
      </c>
      <c r="I34" s="119"/>
      <c r="L34" s="338"/>
    </row>
    <row r="35" spans="1:12" ht="32.25" customHeight="1">
      <c r="A35" s="64"/>
      <c r="C35" s="76"/>
      <c r="D35" s="131"/>
      <c r="E35" s="132" t="str">
        <f>'Scope 1'!C26</f>
        <v>Van Mileage - Petrol</v>
      </c>
      <c r="F35" s="91" t="str">
        <f>'Scope 1'!H26</f>
        <v>Enter Consumption Figure</v>
      </c>
      <c r="G35" s="95">
        <f t="shared" ref="G35:G39" si="3">IFERROR((F35/SUM($F$34:$F$39)),0)</f>
        <v>0</v>
      </c>
      <c r="H35" s="92">
        <f t="shared" si="2"/>
        <v>0</v>
      </c>
      <c r="I35" s="119"/>
      <c r="L35" s="338"/>
    </row>
    <row r="36" spans="1:12" ht="15" customHeight="1">
      <c r="A36" s="64"/>
      <c r="C36" s="76"/>
      <c r="D36" s="131"/>
      <c r="E36" s="132" t="str">
        <f>'Scope 1'!C27</f>
        <v>Car Mileage - Diesel</v>
      </c>
      <c r="F36" s="91" t="str">
        <f>'Scope 1'!H27</f>
        <v>Enter Consumption Figure</v>
      </c>
      <c r="G36" s="95">
        <f t="shared" si="3"/>
        <v>0</v>
      </c>
      <c r="H36" s="92">
        <f t="shared" si="2"/>
        <v>0</v>
      </c>
      <c r="I36" s="119"/>
      <c r="L36" s="338"/>
    </row>
    <row r="37" spans="1:12" ht="15.75" customHeight="1">
      <c r="A37" s="64"/>
      <c r="C37" s="76"/>
      <c r="D37" s="131"/>
      <c r="E37" s="132" t="str">
        <f>'Scope 1'!C28</f>
        <v>Car Mileage - Petrol</v>
      </c>
      <c r="F37" s="91" t="str">
        <f>'Scope 1'!H28</f>
        <v>Enter Consumption Figure</v>
      </c>
      <c r="G37" s="95">
        <f t="shared" si="3"/>
        <v>0</v>
      </c>
      <c r="H37" s="93">
        <f t="shared" si="2"/>
        <v>0</v>
      </c>
      <c r="I37" s="119"/>
      <c r="L37" s="338"/>
    </row>
    <row r="38" spans="1:12" ht="15.75" customHeight="1">
      <c r="A38" s="64"/>
      <c r="C38" s="76"/>
      <c r="D38" s="133"/>
      <c r="E38" s="132" t="str">
        <f>'Scope 1'!C30</f>
        <v>Diesel</v>
      </c>
      <c r="F38" s="86" t="str">
        <f>'Scope 1'!H30</f>
        <v>Enter Consumption Figure</v>
      </c>
      <c r="G38" s="95">
        <f>IFERROR((F38/SUM($F$34:$F$39)),0)</f>
        <v>0</v>
      </c>
      <c r="H38" s="36">
        <f t="shared" si="2"/>
        <v>0</v>
      </c>
      <c r="I38" s="119"/>
      <c r="L38" s="338"/>
    </row>
    <row r="39" spans="1:12" ht="15.75" customHeight="1" thickBot="1">
      <c r="A39" s="64"/>
      <c r="C39" s="76"/>
      <c r="D39" s="134"/>
      <c r="E39" s="135" t="str">
        <f>'Scope 1'!C31</f>
        <v>Petrol</v>
      </c>
      <c r="F39" s="99" t="str">
        <f>'Scope 1'!H31</f>
        <v>Enter Consumption Figure</v>
      </c>
      <c r="G39" s="96">
        <f t="shared" si="3"/>
        <v>0</v>
      </c>
      <c r="H39" s="100">
        <f t="shared" ref="H39:H63" si="4">IFERROR((F39/F$14),0)</f>
        <v>0</v>
      </c>
      <c r="I39" s="119"/>
      <c r="L39" s="338"/>
    </row>
    <row r="40" spans="1:12" ht="15" customHeight="1">
      <c r="A40" s="64"/>
      <c r="C40" s="75" t="s">
        <v>138</v>
      </c>
      <c r="D40" s="345" t="s">
        <v>139</v>
      </c>
      <c r="E40" s="130" t="s">
        <v>64</v>
      </c>
      <c r="F40" s="87" t="str">
        <f>'Scope 2'!H8</f>
        <v>Enter Consumption Figure</v>
      </c>
      <c r="G40" s="34">
        <f>IFERROR((F40/$F$9),0)</f>
        <v>0</v>
      </c>
      <c r="H40" s="21">
        <f t="shared" ref="H40:H42" si="5">IFERROR((F40/F$14),0)</f>
        <v>0</v>
      </c>
      <c r="I40" s="119"/>
      <c r="L40" s="338"/>
    </row>
    <row r="41" spans="1:12" ht="15" customHeight="1">
      <c r="A41" s="64"/>
      <c r="C41" s="76"/>
      <c r="D41" s="346"/>
      <c r="E41" s="132" t="s">
        <v>66</v>
      </c>
      <c r="F41" s="143">
        <f>'Scope 2'!H9</f>
        <v>0</v>
      </c>
      <c r="G41" s="35">
        <f t="shared" ref="G41" si="6">IFERROR((F41/$F$9),0)</f>
        <v>0</v>
      </c>
      <c r="H41" s="17">
        <f t="shared" si="5"/>
        <v>0</v>
      </c>
      <c r="I41" s="119"/>
      <c r="L41" s="338"/>
    </row>
    <row r="42" spans="1:12" ht="15" customHeight="1" thickBot="1">
      <c r="A42" s="64"/>
      <c r="C42" s="77"/>
      <c r="D42" s="346"/>
      <c r="E42" s="135" t="s">
        <v>67</v>
      </c>
      <c r="F42" s="144">
        <f>'Scope 2'!H10</f>
        <v>151.07286299999998</v>
      </c>
      <c r="G42" s="37">
        <f>IFERROR((F42/$F$9),0)</f>
        <v>1</v>
      </c>
      <c r="H42" s="30">
        <f t="shared" si="5"/>
        <v>0.38883212796140582</v>
      </c>
      <c r="I42" s="119"/>
      <c r="L42" s="338"/>
    </row>
    <row r="43" spans="1:12" ht="46.5" customHeight="1" thickBot="1">
      <c r="A43" s="64"/>
      <c r="C43" s="145" t="s">
        <v>138</v>
      </c>
      <c r="D43" s="149" t="s">
        <v>140</v>
      </c>
      <c r="E43" s="146" t="s">
        <v>67</v>
      </c>
      <c r="F43" s="324">
        <f>(SUM('Scope 2'!F8:F10)*'GHG conversion factors'!$M$39)/1000</f>
        <v>178.88805899999997</v>
      </c>
      <c r="G43" s="147">
        <f>IFERROR((F43/$F$10),0)</f>
        <v>1</v>
      </c>
      <c r="H43" s="148">
        <f>IFERROR(F43/SUM($F$8,$F$10,$F$11,$F$12,$F$13), 0)</f>
        <v>0.4296630612826377</v>
      </c>
      <c r="I43" s="119"/>
    </row>
    <row r="44" spans="1:12" ht="15" customHeight="1">
      <c r="A44" s="64"/>
      <c r="C44" s="75" t="s">
        <v>73</v>
      </c>
      <c r="D44" s="84" t="str">
        <f>E11</f>
        <v>Fuel and energy 
related activities</v>
      </c>
      <c r="E44" s="137" t="str">
        <f>'Scope 3'!C10</f>
        <v>WTT natural gas (m3)</v>
      </c>
      <c r="F44" s="116">
        <f>'Scope 3'!H10</f>
        <v>0</v>
      </c>
      <c r="G44" s="34">
        <f t="shared" ref="G44:G48" si="7">IFERROR((F44/$F$11),0)</f>
        <v>0</v>
      </c>
      <c r="H44" s="21">
        <f t="shared" si="4"/>
        <v>0</v>
      </c>
      <c r="I44" s="119"/>
    </row>
    <row r="45" spans="1:12" ht="15" customHeight="1">
      <c r="A45" s="64"/>
      <c r="C45" s="76"/>
      <c r="D45" s="82"/>
      <c r="E45" s="132" t="str">
        <f>'Scope 3'!C11</f>
        <v>WTT natural gas (kWh)</v>
      </c>
      <c r="F45" s="31">
        <f>'Scope 3'!H11</f>
        <v>23.560748790000002</v>
      </c>
      <c r="G45" s="23">
        <f t="shared" si="7"/>
        <v>0.25418766141338756</v>
      </c>
      <c r="H45" s="17">
        <f t="shared" si="4"/>
        <v>6.0640778935789542E-2</v>
      </c>
      <c r="I45" s="119"/>
    </row>
    <row r="46" spans="1:12" ht="15" customHeight="1">
      <c r="A46" s="64"/>
      <c r="C46" s="76"/>
      <c r="D46" s="82"/>
      <c r="E46" s="132" t="str">
        <f>'Scope 3'!C12</f>
        <v xml:space="preserve">WTT grid electricity </v>
      </c>
      <c r="F46" s="22">
        <f>'Scope 3'!H12</f>
        <v>46.389615300000003</v>
      </c>
      <c r="G46" s="23">
        <f t="shared" si="7"/>
        <v>0.50047933247259513</v>
      </c>
      <c r="H46" s="17">
        <f t="shared" si="4"/>
        <v>0.11939783541674187</v>
      </c>
      <c r="I46" s="119"/>
    </row>
    <row r="47" spans="1:12" ht="15" customHeight="1">
      <c r="A47" s="64"/>
      <c r="C47" s="76"/>
      <c r="D47" s="82"/>
      <c r="E47" s="132" t="str">
        <f>'Scope 3'!C13</f>
        <v>T&amp;D UK electricity</v>
      </c>
      <c r="F47" s="22">
        <f>'Scope 3'!H13</f>
        <v>18.727659510000002</v>
      </c>
      <c r="G47" s="23">
        <f t="shared" si="7"/>
        <v>0.20204536014634397</v>
      </c>
      <c r="H47" s="17">
        <f t="shared" si="4"/>
        <v>4.8201348371943946E-2</v>
      </c>
      <c r="I47" s="119"/>
    </row>
    <row r="48" spans="1:12" ht="15" customHeight="1" thickBot="1">
      <c r="A48" s="64"/>
      <c r="C48" s="76"/>
      <c r="D48" s="76"/>
      <c r="E48" s="127" t="str">
        <f>'Scope 3'!C14</f>
        <v>T&amp;D WTT</v>
      </c>
      <c r="F48" s="24">
        <f>'Scope 3'!H14</f>
        <v>4.0123479899999994</v>
      </c>
      <c r="G48" s="25">
        <f t="shared" si="7"/>
        <v>4.3287645967673254E-2</v>
      </c>
      <c r="H48" s="26">
        <f t="shared" si="4"/>
        <v>1.0327002322537367E-2</v>
      </c>
      <c r="I48" s="119"/>
    </row>
    <row r="49" spans="1:9" ht="15" customHeight="1">
      <c r="A49" s="64"/>
      <c r="C49" s="76"/>
      <c r="D49" s="84"/>
      <c r="E49" s="130" t="str">
        <f>'Scope 3'!C36</f>
        <v>WTT - Diesel</v>
      </c>
      <c r="F49" s="19" t="str">
        <f>'Scope 3'!H36</f>
        <v>Fill Scope 1 tab</v>
      </c>
      <c r="G49" s="20">
        <f>IFERROR((F49/$F$11),0)</f>
        <v>0</v>
      </c>
      <c r="H49" s="21">
        <f>IFERROR((F49/F$14),0)</f>
        <v>0</v>
      </c>
      <c r="I49" s="119"/>
    </row>
    <row r="50" spans="1:9" ht="15" customHeight="1">
      <c r="A50" s="64"/>
      <c r="C50" s="76"/>
      <c r="D50" s="82"/>
      <c r="E50" s="132" t="str">
        <f>'Scope 3'!C37</f>
        <v>WTT - Petrol</v>
      </c>
      <c r="F50" s="22" t="str">
        <f>'Scope 3'!H37</f>
        <v>Fill Scope 1 tab</v>
      </c>
      <c r="G50" s="23">
        <f t="shared" ref="G50:G54" si="8">IFERROR((F50/$F$11),0)</f>
        <v>0</v>
      </c>
      <c r="H50" s="17">
        <f t="shared" si="4"/>
        <v>0</v>
      </c>
      <c r="I50" s="119"/>
    </row>
    <row r="51" spans="1:9" ht="15" customHeight="1">
      <c r="A51" s="64"/>
      <c r="C51" s="76"/>
      <c r="D51" s="82"/>
      <c r="E51" s="132" t="str">
        <f>'Scope 3'!C38</f>
        <v xml:space="preserve">WTT  Van mileage - Diesel </v>
      </c>
      <c r="F51" s="22" t="str">
        <f>'Scope 3'!H38</f>
        <v>Fill Scope 1 tab</v>
      </c>
      <c r="G51" s="23">
        <f t="shared" si="8"/>
        <v>0</v>
      </c>
      <c r="H51" s="17">
        <f t="shared" si="4"/>
        <v>0</v>
      </c>
      <c r="I51" s="119"/>
    </row>
    <row r="52" spans="1:9" ht="15" customHeight="1">
      <c r="A52" s="64"/>
      <c r="C52" s="76"/>
      <c r="D52" s="82"/>
      <c r="E52" s="132" t="str">
        <f>'Scope 3'!C39</f>
        <v>WTT Van mileage - Petrol</v>
      </c>
      <c r="F52" s="22" t="str">
        <f>'Scope 3'!H39</f>
        <v>Fill Scope 1 tab</v>
      </c>
      <c r="G52" s="23">
        <f t="shared" si="8"/>
        <v>0</v>
      </c>
      <c r="H52" s="17">
        <f t="shared" si="4"/>
        <v>0</v>
      </c>
      <c r="I52" s="119"/>
    </row>
    <row r="53" spans="1:9" ht="15" customHeight="1">
      <c r="A53" s="64"/>
      <c r="C53" s="76"/>
      <c r="D53" s="82"/>
      <c r="E53" s="132" t="str">
        <f>'Scope 3'!C40</f>
        <v>WTT Car mileage - Diesel</v>
      </c>
      <c r="F53" s="22" t="str">
        <f>'Scope 3'!H40</f>
        <v>Fill Scope 1 tab</v>
      </c>
      <c r="G53" s="23">
        <f t="shared" si="8"/>
        <v>0</v>
      </c>
      <c r="H53" s="17">
        <f t="shared" si="4"/>
        <v>0</v>
      </c>
      <c r="I53" s="119"/>
    </row>
    <row r="54" spans="1:9" ht="15" customHeight="1" thickBot="1">
      <c r="A54" s="64"/>
      <c r="C54" s="76"/>
      <c r="D54" s="83"/>
      <c r="E54" s="128" t="str">
        <f>'Scope 3'!C41</f>
        <v>WTT Car mileage - Petrol</v>
      </c>
      <c r="F54" s="28" t="str">
        <f>'Scope 3'!H41</f>
        <v>Fill Scope 1 tab</v>
      </c>
      <c r="G54" s="29">
        <f t="shared" si="8"/>
        <v>0</v>
      </c>
      <c r="H54" s="30">
        <f t="shared" si="4"/>
        <v>0</v>
      </c>
      <c r="I54" s="119"/>
    </row>
    <row r="55" spans="1:9" ht="15" customHeight="1">
      <c r="A55" s="64"/>
      <c r="C55" s="76"/>
      <c r="D55" s="82"/>
      <c r="E55" s="136" t="str">
        <f>'Scope 3'!C45</f>
        <v>WTT - Butane</v>
      </c>
      <c r="F55" s="31" t="str">
        <f>'Scope 3'!H45</f>
        <v>Fill Scope 1 tab</v>
      </c>
      <c r="G55" s="32">
        <f>IFERROR((F55/$F$11),0)</f>
        <v>0</v>
      </c>
      <c r="H55" s="33">
        <f t="shared" si="4"/>
        <v>0</v>
      </c>
      <c r="I55" s="119"/>
    </row>
    <row r="56" spans="1:9" ht="15" customHeight="1">
      <c r="A56" s="64"/>
      <c r="C56" s="76"/>
      <c r="D56" s="82"/>
      <c r="E56" s="136" t="str">
        <f>'Scope 3'!C46</f>
        <v>WTT - Propane</v>
      </c>
      <c r="F56" s="31" t="str">
        <f>'Scope 3'!H46</f>
        <v>Fill Scope 1 tab</v>
      </c>
      <c r="G56" s="32">
        <f t="shared" ref="G56:G63" si="9">IFERROR((F56/$F$11),0)</f>
        <v>0</v>
      </c>
      <c r="H56" s="17">
        <f t="shared" si="4"/>
        <v>0</v>
      </c>
      <c r="I56" s="119"/>
    </row>
    <row r="57" spans="1:9" ht="15" customHeight="1">
      <c r="A57" s="64"/>
      <c r="C57" s="76"/>
      <c r="D57" s="82"/>
      <c r="E57" s="136" t="str">
        <f>'Scope 3'!C47</f>
        <v>WTT - Burning oil</v>
      </c>
      <c r="F57" s="31" t="str">
        <f>'Scope 3'!H47</f>
        <v>Fill Scope 1 tab</v>
      </c>
      <c r="G57" s="32">
        <f t="shared" si="9"/>
        <v>0</v>
      </c>
      <c r="H57" s="17">
        <f t="shared" si="4"/>
        <v>0</v>
      </c>
      <c r="I57" s="119"/>
    </row>
    <row r="58" spans="1:9" ht="15" customHeight="1">
      <c r="A58" s="64"/>
      <c r="C58" s="76"/>
      <c r="D58" s="82"/>
      <c r="E58" s="136" t="str">
        <f>'Scope 3'!C48</f>
        <v>WTT - Gas oil/Red oil</v>
      </c>
      <c r="F58" s="31" t="str">
        <f>'Scope 3'!H48</f>
        <v>Fill Scope 1 tab</v>
      </c>
      <c r="G58" s="32">
        <f t="shared" si="9"/>
        <v>0</v>
      </c>
      <c r="H58" s="17">
        <f t="shared" si="4"/>
        <v>0</v>
      </c>
      <c r="I58" s="119"/>
    </row>
    <row r="59" spans="1:9" ht="15" customHeight="1">
      <c r="A59" s="64"/>
      <c r="C59" s="76"/>
      <c r="D59" s="82"/>
      <c r="E59" s="136" t="str">
        <f>'Scope 3'!C49</f>
        <v>WTT - LPG</v>
      </c>
      <c r="F59" s="31" t="str">
        <f>'Scope 3'!H49</f>
        <v>Fill Scope 1 tab</v>
      </c>
      <c r="G59" s="32">
        <f t="shared" si="9"/>
        <v>0</v>
      </c>
      <c r="H59" s="17">
        <f t="shared" si="4"/>
        <v>0</v>
      </c>
      <c r="I59" s="119"/>
    </row>
    <row r="60" spans="1:9" ht="15" customHeight="1">
      <c r="A60" s="64"/>
      <c r="C60" s="76"/>
      <c r="D60" s="82"/>
      <c r="E60" s="136" t="str">
        <f>'Scope 3'!C50</f>
        <v>WTT - Coal</v>
      </c>
      <c r="F60" s="31" t="str">
        <f>'Scope 3'!H50</f>
        <v>Fill Scope 1 tab</v>
      </c>
      <c r="G60" s="32">
        <f t="shared" si="9"/>
        <v>0</v>
      </c>
      <c r="H60" s="17">
        <f t="shared" si="4"/>
        <v>0</v>
      </c>
      <c r="I60" s="119"/>
    </row>
    <row r="61" spans="1:9" ht="15" customHeight="1">
      <c r="A61" s="64"/>
      <c r="C61" s="76"/>
      <c r="D61" s="82"/>
      <c r="E61" s="136" t="str">
        <f>'Scope 3'!C51</f>
        <v>WTT - Wood logs</v>
      </c>
      <c r="F61" s="31" t="str">
        <f>'Scope 3'!H51</f>
        <v>Fill Scope 1 tab</v>
      </c>
      <c r="G61" s="32">
        <f t="shared" si="9"/>
        <v>0</v>
      </c>
      <c r="H61" s="17">
        <f t="shared" si="4"/>
        <v>0</v>
      </c>
      <c r="I61" s="119"/>
    </row>
    <row r="62" spans="1:9" ht="15" customHeight="1">
      <c r="A62" s="64"/>
      <c r="C62" s="76"/>
      <c r="D62" s="82"/>
      <c r="E62" s="136" t="str">
        <f>'Scope 3'!C52</f>
        <v>WTT - Wood chips</v>
      </c>
      <c r="F62" s="31" t="str">
        <f>'Scope 3'!H52</f>
        <v>Fill Scope 1 tab</v>
      </c>
      <c r="G62" s="32">
        <f t="shared" si="9"/>
        <v>0</v>
      </c>
      <c r="H62" s="81">
        <f t="shared" si="4"/>
        <v>0</v>
      </c>
      <c r="I62" s="119"/>
    </row>
    <row r="63" spans="1:9" ht="15" customHeight="1" thickBot="1">
      <c r="A63" s="64"/>
      <c r="C63" s="76"/>
      <c r="D63" s="82"/>
      <c r="E63" s="136" t="str">
        <f>'Scope 3'!C53</f>
        <v>WTT - Wood pellets</v>
      </c>
      <c r="F63" s="31" t="str">
        <f>'Scope 3'!H53</f>
        <v>Fill Scope 1 tab</v>
      </c>
      <c r="G63" s="32">
        <f t="shared" si="9"/>
        <v>0</v>
      </c>
      <c r="H63" s="81">
        <f t="shared" si="4"/>
        <v>0</v>
      </c>
      <c r="I63" s="119"/>
    </row>
    <row r="64" spans="1:9" ht="15" customHeight="1">
      <c r="A64" s="64"/>
      <c r="C64" s="76"/>
      <c r="D64" s="84" t="s">
        <v>132</v>
      </c>
      <c r="E64" s="138" t="str">
        <f>'Scope 3'!C18</f>
        <v>Battery recycling</v>
      </c>
      <c r="F64" s="87" t="str">
        <f>'Scope 3'!H18</f>
        <v>Enter Consumption Figure</v>
      </c>
      <c r="G64" s="34">
        <f>IFERROR((F64/$F$12),0)</f>
        <v>0</v>
      </c>
      <c r="H64" s="21">
        <f>IFERROR((F64/F$14),0)</f>
        <v>0</v>
      </c>
      <c r="I64" s="119"/>
    </row>
    <row r="65" spans="1:9" ht="15" customHeight="1">
      <c r="A65" s="64"/>
      <c r="C65" s="76"/>
      <c r="D65" s="82"/>
      <c r="E65" s="139" t="str">
        <f>'Scope 3'!C19</f>
        <v xml:space="preserve">Confidential: off-site paper shredding </v>
      </c>
      <c r="F65" s="88" t="str">
        <f>'Scope 3'!H19</f>
        <v>Enter Consumption Figure</v>
      </c>
      <c r="G65" s="35">
        <f t="shared" ref="G65:G78" si="10">IFERROR((F65/$F$12),0)</f>
        <v>0</v>
      </c>
      <c r="H65" s="17">
        <f t="shared" ref="H65:H78" si="11">IFERROR((F65/F$14),0)</f>
        <v>0</v>
      </c>
      <c r="I65" s="119"/>
    </row>
    <row r="66" spans="1:9" ht="15" customHeight="1">
      <c r="A66" s="64"/>
      <c r="C66" s="76"/>
      <c r="D66" s="82"/>
      <c r="E66" s="139" t="str">
        <f>'Scope 3'!C20</f>
        <v>Dry mixed recycling</v>
      </c>
      <c r="F66" s="88">
        <f>'Scope 3'!H20</f>
        <v>2.2022696000000001E-2</v>
      </c>
      <c r="G66" s="35">
        <f t="shared" si="10"/>
        <v>0.12785390662997936</v>
      </c>
      <c r="H66" s="17">
        <f t="shared" si="11"/>
        <v>5.6682130589708505E-5</v>
      </c>
      <c r="I66" s="119"/>
    </row>
    <row r="67" spans="1:9" ht="15" customHeight="1">
      <c r="A67" s="64"/>
      <c r="C67" s="76"/>
      <c r="D67" s="82"/>
      <c r="E67" s="140" t="str">
        <f>'Scope 3'!C21</f>
        <v>Food waste</v>
      </c>
      <c r="F67" s="88">
        <f>'Scope 3'!H21</f>
        <v>3.8627373E-2</v>
      </c>
      <c r="G67" s="35">
        <f t="shared" si="10"/>
        <v>0.22425322226231456</v>
      </c>
      <c r="H67" s="17">
        <f t="shared" si="11"/>
        <v>9.9419335431201523E-5</v>
      </c>
      <c r="I67" s="119"/>
    </row>
    <row r="68" spans="1:9" ht="15" customHeight="1">
      <c r="A68" s="64"/>
      <c r="C68" s="76"/>
      <c r="D68" s="82"/>
      <c r="E68" s="141" t="str">
        <f>'Scope 3'!C22</f>
        <v>Garden waste (collected)</v>
      </c>
      <c r="F68" s="88" t="str">
        <f>'Scope 3'!H22</f>
        <v>Enter Consumption Figure</v>
      </c>
      <c r="G68" s="35">
        <f t="shared" si="10"/>
        <v>0</v>
      </c>
      <c r="H68" s="17">
        <f t="shared" si="11"/>
        <v>0</v>
      </c>
      <c r="I68" s="119"/>
    </row>
    <row r="69" spans="1:9" ht="15" customHeight="1">
      <c r="A69" s="64"/>
      <c r="C69" s="76"/>
      <c r="D69" s="82"/>
      <c r="E69" s="139" t="str">
        <f>'Scope 3'!C23</f>
        <v>General waste (incinerated)</v>
      </c>
      <c r="F69" s="88">
        <f>'Scope 3'!H23</f>
        <v>0.10730207199999998</v>
      </c>
      <c r="G69" s="35">
        <f t="shared" si="10"/>
        <v>0.62294775783543133</v>
      </c>
      <c r="H69" s="17">
        <f t="shared" si="11"/>
        <v>2.7617463627751583E-4</v>
      </c>
      <c r="I69" s="119"/>
    </row>
    <row r="70" spans="1:9" ht="15" customHeight="1">
      <c r="A70" s="64"/>
      <c r="C70" s="76"/>
      <c r="D70" s="82"/>
      <c r="E70" s="139" t="str">
        <f>'Scope 3'!C24</f>
        <v>Glass recycling</v>
      </c>
      <c r="F70" s="88">
        <f>'Scope 3'!H24</f>
        <v>4.2967685599999998E-3</v>
      </c>
      <c r="G70" s="35">
        <f t="shared" si="10"/>
        <v>2.4945113272274697E-2</v>
      </c>
      <c r="H70" s="17">
        <f t="shared" si="11"/>
        <v>1.1059045478885679E-5</v>
      </c>
      <c r="I70" s="119"/>
    </row>
    <row r="71" spans="1:9" ht="15" customHeight="1">
      <c r="A71" s="64"/>
      <c r="C71" s="76"/>
      <c r="D71" s="82"/>
      <c r="E71" s="140" t="str">
        <f>'Scope 3'!C25</f>
        <v xml:space="preserve">Metal recycling </v>
      </c>
      <c r="F71" s="88" t="str">
        <f>'Scope 3'!H25</f>
        <v>Enter Consumption Figure</v>
      </c>
      <c r="G71" s="35">
        <f t="shared" si="10"/>
        <v>0</v>
      </c>
      <c r="H71" s="17">
        <f t="shared" si="11"/>
        <v>0</v>
      </c>
      <c r="I71" s="119"/>
    </row>
    <row r="72" spans="1:9" ht="15" customHeight="1">
      <c r="A72" s="64"/>
      <c r="C72" s="76"/>
      <c r="D72" s="82"/>
      <c r="E72" s="141" t="str">
        <f>'Scope 3'!C27</f>
        <v xml:space="preserve">Wood recycling </v>
      </c>
      <c r="F72" s="88" t="str">
        <f>'Scope 3'!H27</f>
        <v>Enter Consumption Figure</v>
      </c>
      <c r="G72" s="35">
        <f t="shared" si="10"/>
        <v>0</v>
      </c>
      <c r="H72" s="17">
        <f t="shared" si="11"/>
        <v>0</v>
      </c>
      <c r="I72" s="119"/>
    </row>
    <row r="73" spans="1:9" ht="15" customHeight="1">
      <c r="A73" s="64"/>
      <c r="C73" s="76"/>
      <c r="D73" s="82"/>
      <c r="E73" s="139" t="str">
        <f>'Scope 3'!C28</f>
        <v>Waste Electrical and Electronic Equipment (WEEE)</v>
      </c>
      <c r="F73" s="88" t="str">
        <f>'Scope 3'!H28</f>
        <v>Enter Consumption Figure</v>
      </c>
      <c r="G73" s="35">
        <f t="shared" si="10"/>
        <v>0</v>
      </c>
      <c r="H73" s="17">
        <f t="shared" si="11"/>
        <v>0</v>
      </c>
      <c r="I73" s="119"/>
    </row>
    <row r="74" spans="1:9" ht="15" customHeight="1">
      <c r="A74" s="64"/>
      <c r="C74" s="76"/>
      <c r="D74" s="82"/>
      <c r="E74" s="139" t="str">
        <f>'Scope 3'!C26</f>
        <v xml:space="preserve">Paper and carboard </v>
      </c>
      <c r="F74" s="88" t="str">
        <f>'Scope 3'!H26</f>
        <v>Enter Consumption Figure</v>
      </c>
      <c r="G74" s="35">
        <f t="shared" si="10"/>
        <v>0</v>
      </c>
      <c r="H74" s="17">
        <f t="shared" si="11"/>
        <v>0</v>
      </c>
      <c r="I74" s="119"/>
    </row>
    <row r="75" spans="1:9" ht="15" customHeight="1">
      <c r="A75" s="64"/>
      <c r="C75" s="76"/>
      <c r="D75" s="82"/>
      <c r="E75" s="139" t="s">
        <v>97</v>
      </c>
      <c r="F75" s="143" t="str">
        <f>'Scope 3'!H29</f>
        <v>Enter Consumption Figure</v>
      </c>
      <c r="G75" s="323">
        <f t="shared" si="10"/>
        <v>0</v>
      </c>
      <c r="H75" s="26">
        <f t="shared" si="11"/>
        <v>0</v>
      </c>
      <c r="I75" s="119"/>
    </row>
    <row r="76" spans="1:9" ht="15" customHeight="1">
      <c r="A76" s="64"/>
      <c r="C76" s="76"/>
      <c r="D76" s="82"/>
      <c r="E76" s="139" t="str">
        <f>IF('Scope 3'!C30 = "", "", 'Scope 3'!C30)</f>
        <v/>
      </c>
      <c r="F76" s="143" t="str">
        <f>'Scope 3'!H30</f>
        <v>Enter Conversion Factor</v>
      </c>
      <c r="G76" s="323">
        <f t="shared" si="10"/>
        <v>0</v>
      </c>
      <c r="H76" s="26">
        <f t="shared" si="11"/>
        <v>0</v>
      </c>
      <c r="I76" s="119"/>
    </row>
    <row r="77" spans="1:9" ht="15" customHeight="1">
      <c r="A77" s="64"/>
      <c r="C77" s="76"/>
      <c r="D77" s="82"/>
      <c r="E77" s="139" t="str">
        <f>IF('Scope 3'!C31 = "", "", 'Scope 3'!C31)</f>
        <v/>
      </c>
      <c r="F77" s="143" t="str">
        <f>'Scope 3'!H31</f>
        <v>Enter Conversion Factor</v>
      </c>
      <c r="G77" s="323">
        <f t="shared" si="10"/>
        <v>0</v>
      </c>
      <c r="H77" s="26">
        <f t="shared" si="11"/>
        <v>0</v>
      </c>
      <c r="I77" s="119"/>
    </row>
    <row r="78" spans="1:9" ht="17.25" customHeight="1" thickBot="1">
      <c r="A78" s="64"/>
      <c r="C78" s="76"/>
      <c r="D78" s="83"/>
      <c r="E78" s="142" t="str">
        <f>IF('Scope 3'!C32 = "", "", 'Scope 3'!C32)</f>
        <v/>
      </c>
      <c r="F78" s="89" t="str">
        <f>'Scope 3'!H32</f>
        <v>Enter Conversion Factor</v>
      </c>
      <c r="G78" s="37">
        <f t="shared" si="10"/>
        <v>0</v>
      </c>
      <c r="H78" s="30">
        <f t="shared" si="11"/>
        <v>0</v>
      </c>
      <c r="I78"/>
    </row>
    <row r="79" spans="1:9" ht="15" customHeight="1">
      <c r="A79" s="64"/>
      <c r="C79" s="76"/>
      <c r="D79" s="82" t="s">
        <v>133</v>
      </c>
      <c r="E79" s="136" t="str">
        <f>'Scope 3'!C8</f>
        <v>Water supply</v>
      </c>
      <c r="F79" s="31">
        <f>'Scope 3'!H8</f>
        <v>1.0056640999999999</v>
      </c>
      <c r="G79" s="32">
        <f>IFERROR((F79/#REF!),0)</f>
        <v>0</v>
      </c>
      <c r="H79" s="33">
        <f t="shared" ref="H79:H80" si="12">IFERROR((F79/F$14),0)</f>
        <v>2.5883835405793036E-3</v>
      </c>
      <c r="I79"/>
    </row>
    <row r="80" spans="1:9" ht="15" customHeight="1" thickBot="1">
      <c r="A80" s="64"/>
      <c r="C80" s="77"/>
      <c r="D80" s="85"/>
      <c r="E80" s="27" t="str">
        <f>'Scope 3'!C9</f>
        <v>Water treatment</v>
      </c>
      <c r="F80" s="102">
        <f>'Scope 3'!H9</f>
        <v>0.89831615999999992</v>
      </c>
      <c r="G80" s="29">
        <f>IFERROR((F80/#REF!),0)</f>
        <v>0</v>
      </c>
      <c r="H80" s="30">
        <f t="shared" si="12"/>
        <v>2.3120908490025685E-3</v>
      </c>
      <c r="I80"/>
    </row>
    <row r="81" spans="1:9" ht="15" customHeight="1">
      <c r="A81" s="64"/>
      <c r="C81"/>
      <c r="D81"/>
      <c r="E81"/>
      <c r="F81"/>
      <c r="G81"/>
      <c r="H81"/>
      <c r="I81"/>
    </row>
    <row r="82" spans="1:9" ht="15" customHeight="1">
      <c r="C82"/>
      <c r="D82"/>
      <c r="E82"/>
      <c r="F82"/>
      <c r="G82"/>
      <c r="H82"/>
      <c r="I82"/>
    </row>
    <row r="83" spans="1:9" ht="15" hidden="1" customHeight="1">
      <c r="C83"/>
      <c r="D83"/>
      <c r="E83"/>
      <c r="F83"/>
      <c r="G83"/>
      <c r="H83"/>
      <c r="I83"/>
    </row>
    <row r="84" spans="1:9" ht="15" hidden="1" customHeight="1">
      <c r="C84"/>
      <c r="D84"/>
      <c r="E84"/>
      <c r="F84"/>
      <c r="G84"/>
      <c r="H84"/>
      <c r="I84"/>
    </row>
    <row r="85" spans="1:9" ht="15" hidden="1" customHeight="1">
      <c r="C85"/>
      <c r="D85"/>
      <c r="E85"/>
      <c r="F85"/>
      <c r="G85"/>
      <c r="H85"/>
      <c r="I85"/>
    </row>
    <row r="86" spans="1:9" ht="15" hidden="1" customHeight="1">
      <c r="C86"/>
      <c r="D86"/>
      <c r="E86"/>
      <c r="F86"/>
      <c r="G86"/>
      <c r="H86"/>
      <c r="I86"/>
    </row>
    <row r="87" spans="1:9" ht="15" hidden="1" customHeight="1">
      <c r="C87"/>
      <c r="D87"/>
      <c r="E87"/>
      <c r="F87"/>
      <c r="G87"/>
      <c r="H87"/>
      <c r="I87"/>
    </row>
    <row r="88" spans="1:9" ht="15" hidden="1" customHeight="1">
      <c r="C88"/>
      <c r="D88"/>
      <c r="E88"/>
      <c r="F88"/>
      <c r="G88"/>
      <c r="H88"/>
      <c r="I88"/>
    </row>
    <row r="89" spans="1:9" ht="15" hidden="1" customHeight="1">
      <c r="C89"/>
      <c r="D89"/>
      <c r="E89"/>
      <c r="F89"/>
      <c r="G89"/>
      <c r="H89"/>
      <c r="I89"/>
    </row>
    <row r="90" spans="1:9" ht="15" hidden="1" customHeight="1">
      <c r="C90"/>
      <c r="D90"/>
      <c r="E90"/>
      <c r="F90"/>
      <c r="G90"/>
      <c r="H90"/>
      <c r="I90"/>
    </row>
    <row r="91" spans="1:9" ht="15" hidden="1" customHeight="1">
      <c r="C91"/>
      <c r="D91"/>
      <c r="E91"/>
      <c r="F91"/>
      <c r="G91"/>
      <c r="H91"/>
      <c r="I91"/>
    </row>
    <row r="92" spans="1:9" ht="15" hidden="1" customHeight="1">
      <c r="C92"/>
      <c r="D92"/>
      <c r="E92"/>
      <c r="F92"/>
      <c r="G92"/>
      <c r="H92"/>
      <c r="I92"/>
    </row>
    <row r="93" spans="1:9" ht="15" hidden="1" customHeight="1">
      <c r="C93"/>
      <c r="D93"/>
      <c r="E93"/>
      <c r="F93"/>
      <c r="G93"/>
      <c r="H93"/>
      <c r="I93"/>
    </row>
    <row r="94" spans="1:9" ht="15" hidden="1" customHeight="1">
      <c r="C94"/>
      <c r="D94"/>
      <c r="E94"/>
      <c r="F94"/>
      <c r="G94"/>
      <c r="H94"/>
      <c r="I94"/>
    </row>
    <row r="95" spans="1:9" ht="15" hidden="1" customHeight="1">
      <c r="C95"/>
      <c r="D95"/>
      <c r="E95"/>
      <c r="F95"/>
      <c r="G95"/>
      <c r="H95"/>
      <c r="I95"/>
    </row>
    <row r="96" spans="1:9" ht="15" hidden="1" customHeight="1">
      <c r="C96"/>
      <c r="D96"/>
      <c r="E96"/>
      <c r="F96"/>
      <c r="G96"/>
      <c r="H96"/>
      <c r="I96"/>
    </row>
    <row r="97" spans="3:9" ht="15" hidden="1" customHeight="1">
      <c r="C97"/>
      <c r="D97"/>
      <c r="E97"/>
      <c r="F97"/>
      <c r="G97"/>
      <c r="H97"/>
      <c r="I97"/>
    </row>
    <row r="98" spans="3:9" ht="15" hidden="1" customHeight="1">
      <c r="C98"/>
      <c r="D98"/>
      <c r="E98"/>
      <c r="F98"/>
      <c r="G98"/>
      <c r="H98"/>
      <c r="I98"/>
    </row>
    <row r="99" spans="3:9" ht="15" hidden="1" customHeight="1">
      <c r="C99"/>
      <c r="D99"/>
      <c r="E99"/>
      <c r="F99"/>
      <c r="G99"/>
      <c r="H99"/>
      <c r="I99"/>
    </row>
    <row r="100" spans="3:9" ht="15" hidden="1" customHeight="1">
      <c r="C100"/>
      <c r="D100"/>
      <c r="E100"/>
      <c r="F100"/>
      <c r="G100"/>
      <c r="H100"/>
      <c r="I100"/>
    </row>
    <row r="101" spans="3:9" ht="15" hidden="1" customHeight="1">
      <c r="C101"/>
      <c r="D101"/>
      <c r="E101"/>
      <c r="F101"/>
      <c r="G101"/>
      <c r="H101"/>
      <c r="I101"/>
    </row>
    <row r="102" spans="3:9" ht="15" hidden="1" customHeight="1">
      <c r="C102"/>
      <c r="D102"/>
      <c r="E102"/>
      <c r="F102"/>
      <c r="G102"/>
      <c r="H102"/>
      <c r="I102"/>
    </row>
    <row r="103" spans="3:9" ht="15" hidden="1" customHeight="1">
      <c r="C103"/>
      <c r="D103"/>
      <c r="E103"/>
      <c r="F103"/>
      <c r="G103"/>
      <c r="H103"/>
      <c r="I103"/>
    </row>
    <row r="104" spans="3:9" ht="15" hidden="1" customHeight="1">
      <c r="C104"/>
      <c r="D104"/>
      <c r="E104"/>
      <c r="F104"/>
      <c r="G104"/>
      <c r="H104"/>
      <c r="I104"/>
    </row>
    <row r="105" spans="3:9" ht="15" hidden="1" customHeight="1">
      <c r="C105"/>
      <c r="D105"/>
      <c r="E105"/>
      <c r="F105"/>
      <c r="G105"/>
      <c r="H105"/>
      <c r="I105"/>
    </row>
    <row r="106" spans="3:9" ht="15" hidden="1" customHeight="1">
      <c r="C106"/>
      <c r="D106"/>
      <c r="E106"/>
      <c r="F106"/>
      <c r="G106"/>
      <c r="H106"/>
      <c r="I106"/>
    </row>
    <row r="107" spans="3:9" ht="15" hidden="1" customHeight="1">
      <c r="C107"/>
      <c r="D107"/>
      <c r="E107"/>
      <c r="F107"/>
      <c r="G107"/>
      <c r="H107"/>
      <c r="I107"/>
    </row>
    <row r="108" spans="3:9" ht="15" hidden="1" customHeight="1">
      <c r="C108"/>
      <c r="D108"/>
      <c r="E108"/>
      <c r="F108"/>
      <c r="G108"/>
      <c r="H108"/>
      <c r="I108"/>
    </row>
    <row r="109" spans="3:9" ht="15" hidden="1" customHeight="1">
      <c r="C109"/>
      <c r="D109"/>
      <c r="E109"/>
      <c r="F109"/>
      <c r="G109"/>
      <c r="H109"/>
      <c r="I109"/>
    </row>
    <row r="110" spans="3:9" ht="15" hidden="1" customHeight="1">
      <c r="C110"/>
      <c r="D110"/>
      <c r="E110"/>
      <c r="F110"/>
      <c r="G110"/>
      <c r="H110"/>
      <c r="I110"/>
    </row>
    <row r="111" spans="3:9" ht="15" hidden="1" customHeight="1">
      <c r="C111"/>
      <c r="D111"/>
      <c r="E111"/>
      <c r="F111"/>
      <c r="G111"/>
      <c r="H111"/>
      <c r="I111"/>
    </row>
    <row r="112" spans="3:9" ht="15" hidden="1" customHeight="1">
      <c r="C112"/>
      <c r="D112"/>
      <c r="E112"/>
      <c r="F112"/>
      <c r="G112"/>
      <c r="H112"/>
      <c r="I112"/>
    </row>
    <row r="113" spans="3:9" ht="15" hidden="1" customHeight="1">
      <c r="C113"/>
      <c r="D113"/>
      <c r="E113"/>
      <c r="F113"/>
      <c r="G113"/>
      <c r="H113"/>
      <c r="I113"/>
    </row>
    <row r="114" spans="3:9" ht="15" hidden="1" customHeight="1">
      <c r="C114"/>
      <c r="D114"/>
      <c r="E114"/>
      <c r="F114"/>
      <c r="G114"/>
      <c r="H114"/>
      <c r="I114"/>
    </row>
    <row r="115" spans="3:9" ht="15" hidden="1" customHeight="1">
      <c r="C115"/>
      <c r="D115"/>
      <c r="E115"/>
      <c r="F115"/>
      <c r="G115"/>
      <c r="H115"/>
      <c r="I115"/>
    </row>
    <row r="116" spans="3:9" ht="15" hidden="1" customHeight="1">
      <c r="C116"/>
      <c r="D116"/>
      <c r="E116"/>
      <c r="F116"/>
      <c r="G116"/>
      <c r="H116"/>
      <c r="I116"/>
    </row>
    <row r="117" spans="3:9" ht="15" hidden="1" customHeight="1">
      <c r="C117"/>
      <c r="D117"/>
      <c r="E117"/>
      <c r="F117"/>
      <c r="G117"/>
      <c r="H117"/>
      <c r="I117"/>
    </row>
    <row r="118" spans="3:9" ht="15" hidden="1" customHeight="1">
      <c r="C118"/>
      <c r="D118"/>
      <c r="E118"/>
      <c r="F118"/>
      <c r="G118"/>
      <c r="H118"/>
      <c r="I118"/>
    </row>
    <row r="119" spans="3:9" ht="15" hidden="1" customHeight="1">
      <c r="C119"/>
      <c r="D119"/>
      <c r="E119"/>
      <c r="F119"/>
      <c r="G119"/>
      <c r="H119"/>
      <c r="I119"/>
    </row>
    <row r="120" spans="3:9" ht="15" hidden="1" customHeight="1">
      <c r="C120"/>
      <c r="D120"/>
      <c r="E120"/>
      <c r="F120"/>
      <c r="G120"/>
      <c r="H120"/>
      <c r="I120"/>
    </row>
    <row r="121" spans="3:9" ht="15" hidden="1" customHeight="1">
      <c r="C121"/>
      <c r="D121"/>
      <c r="E121"/>
      <c r="F121"/>
      <c r="G121"/>
      <c r="H121"/>
      <c r="I121"/>
    </row>
    <row r="122" spans="3:9" ht="15" hidden="1" customHeight="1">
      <c r="C122"/>
      <c r="D122"/>
      <c r="E122"/>
      <c r="F122"/>
      <c r="G122"/>
      <c r="H122"/>
      <c r="I122"/>
    </row>
    <row r="123" spans="3:9" ht="15.75" hidden="1" customHeight="1">
      <c r="C123"/>
      <c r="D123"/>
      <c r="E123"/>
      <c r="F123"/>
      <c r="G123"/>
      <c r="H123"/>
      <c r="I123"/>
    </row>
    <row r="124" spans="3:9" ht="15" hidden="1" customHeight="1">
      <c r="C124"/>
      <c r="D124"/>
      <c r="E124"/>
      <c r="F124"/>
      <c r="G124"/>
      <c r="H124"/>
      <c r="I124"/>
    </row>
    <row r="125" spans="3:9" ht="15" hidden="1" customHeight="1">
      <c r="C125"/>
      <c r="D125"/>
      <c r="E125"/>
      <c r="F125"/>
      <c r="G125"/>
      <c r="H125"/>
      <c r="I125"/>
    </row>
    <row r="126" spans="3:9" ht="15" hidden="1" customHeight="1">
      <c r="C126"/>
      <c r="D126"/>
      <c r="E126"/>
      <c r="F126"/>
      <c r="G126"/>
      <c r="H126"/>
      <c r="I126"/>
    </row>
    <row r="127" spans="3:9" ht="15" hidden="1" customHeight="1">
      <c r="C127"/>
      <c r="D127"/>
      <c r="E127"/>
      <c r="F127"/>
      <c r="G127"/>
      <c r="H127"/>
      <c r="I127"/>
    </row>
    <row r="128" spans="3:9" ht="15" hidden="1" customHeight="1">
      <c r="C128"/>
      <c r="D128"/>
      <c r="E128"/>
      <c r="F128"/>
      <c r="G128"/>
      <c r="H128"/>
      <c r="I128"/>
    </row>
    <row r="129" spans="3:9" ht="15" hidden="1" customHeight="1">
      <c r="C129"/>
      <c r="D129"/>
      <c r="E129"/>
      <c r="F129"/>
      <c r="G129"/>
      <c r="H129"/>
      <c r="I129"/>
    </row>
    <row r="130" spans="3:9" ht="15" hidden="1" customHeight="1">
      <c r="C130"/>
      <c r="D130"/>
      <c r="E130"/>
      <c r="F130"/>
      <c r="G130"/>
      <c r="H130"/>
      <c r="I130"/>
    </row>
    <row r="131" spans="3:9" ht="15" hidden="1" customHeight="1">
      <c r="C131"/>
      <c r="D131"/>
      <c r="E131"/>
      <c r="F131"/>
      <c r="G131"/>
      <c r="H131"/>
      <c r="I131"/>
    </row>
    <row r="132" spans="3:9" ht="14.1" hidden="1" customHeight="1">
      <c r="C132"/>
      <c r="D132"/>
      <c r="E132"/>
      <c r="F132"/>
      <c r="G132"/>
      <c r="H132"/>
      <c r="I132"/>
    </row>
    <row r="133" spans="3:9" hidden="1">
      <c r="C133"/>
      <c r="D133"/>
      <c r="E133"/>
      <c r="F133"/>
      <c r="G133"/>
      <c r="H133"/>
      <c r="I133"/>
    </row>
    <row r="134" spans="3:9" ht="15" hidden="1" customHeight="1">
      <c r="C134"/>
      <c r="D134"/>
      <c r="E134"/>
      <c r="F134"/>
      <c r="G134"/>
      <c r="H134"/>
      <c r="I134"/>
    </row>
    <row r="135" spans="3:9" ht="15" hidden="1" customHeight="1">
      <c r="C135"/>
      <c r="D135"/>
      <c r="E135"/>
      <c r="F135"/>
      <c r="G135"/>
      <c r="H135"/>
      <c r="I135"/>
    </row>
    <row r="136" spans="3:9" ht="15" hidden="1" customHeight="1">
      <c r="C136"/>
      <c r="D136"/>
      <c r="E136"/>
      <c r="F136"/>
      <c r="G136"/>
      <c r="H136"/>
      <c r="I136"/>
    </row>
    <row r="137" spans="3:9" ht="15" hidden="1" customHeight="1">
      <c r="C137"/>
      <c r="D137"/>
      <c r="E137"/>
      <c r="F137"/>
      <c r="G137"/>
      <c r="H137"/>
      <c r="I137"/>
    </row>
    <row r="138" spans="3:9" ht="15" hidden="1" customHeight="1">
      <c r="C138"/>
      <c r="D138"/>
      <c r="E138"/>
      <c r="F138"/>
      <c r="G138"/>
      <c r="H138"/>
      <c r="I138"/>
    </row>
    <row r="139" spans="3:9" ht="15.75" hidden="1" customHeight="1">
      <c r="C139"/>
      <c r="D139"/>
      <c r="E139"/>
      <c r="F139"/>
      <c r="G139"/>
      <c r="H139"/>
      <c r="I139"/>
    </row>
    <row r="140" spans="3:9" ht="15" hidden="1" customHeight="1">
      <c r="C140"/>
      <c r="D140"/>
      <c r="E140"/>
      <c r="F140"/>
      <c r="G140"/>
      <c r="H140"/>
      <c r="I140"/>
    </row>
    <row r="141" spans="3:9" ht="15.75" hidden="1" customHeight="1">
      <c r="C141"/>
      <c r="D141"/>
      <c r="E141"/>
      <c r="F141"/>
      <c r="G141"/>
      <c r="H141"/>
      <c r="I141"/>
    </row>
    <row r="142" spans="3:9" ht="15" hidden="1" customHeight="1">
      <c r="C142"/>
      <c r="D142"/>
      <c r="E142"/>
      <c r="F142"/>
      <c r="G142"/>
      <c r="H142"/>
      <c r="I142"/>
    </row>
    <row r="143" spans="3:9" ht="15" hidden="1" customHeight="1">
      <c r="C143"/>
      <c r="D143"/>
      <c r="E143"/>
      <c r="F143"/>
      <c r="G143"/>
      <c r="H143"/>
      <c r="I143"/>
    </row>
    <row r="144" spans="3:9" ht="15" hidden="1" customHeight="1">
      <c r="C144"/>
      <c r="D144"/>
      <c r="E144"/>
      <c r="F144"/>
      <c r="G144"/>
      <c r="H144"/>
      <c r="I144"/>
    </row>
    <row r="145" spans="3:9" ht="15" hidden="1" customHeight="1">
      <c r="C145"/>
      <c r="D145"/>
      <c r="E145"/>
      <c r="F145"/>
      <c r="G145"/>
      <c r="H145"/>
      <c r="I145"/>
    </row>
    <row r="146" spans="3:9" hidden="1">
      <c r="C146"/>
      <c r="D146"/>
      <c r="E146"/>
      <c r="F146"/>
      <c r="G146"/>
      <c r="H146"/>
      <c r="I146"/>
    </row>
    <row r="147" spans="3:9" hidden="1">
      <c r="C147"/>
      <c r="D147"/>
      <c r="E147"/>
      <c r="F147"/>
      <c r="G147"/>
      <c r="H147"/>
      <c r="I147"/>
    </row>
    <row r="148" spans="3:9" ht="15" hidden="1" customHeight="1">
      <c r="C148"/>
      <c r="D148"/>
      <c r="E148"/>
      <c r="F148"/>
      <c r="G148"/>
      <c r="H148"/>
      <c r="I148"/>
    </row>
    <row r="149" spans="3:9" ht="15" hidden="1" customHeight="1">
      <c r="C149"/>
      <c r="D149"/>
      <c r="E149"/>
      <c r="F149"/>
      <c r="G149"/>
      <c r="H149"/>
      <c r="I149"/>
    </row>
    <row r="150" spans="3:9" ht="15" hidden="1" customHeight="1">
      <c r="C150"/>
      <c r="D150"/>
      <c r="E150"/>
      <c r="F150"/>
      <c r="G150"/>
      <c r="H150"/>
      <c r="I150"/>
    </row>
    <row r="151" spans="3:9" ht="15" hidden="1" customHeight="1">
      <c r="C151"/>
      <c r="D151"/>
      <c r="E151"/>
      <c r="F151"/>
      <c r="G151"/>
      <c r="H151"/>
      <c r="I151"/>
    </row>
    <row r="152" spans="3:9" ht="15" hidden="1" customHeight="1">
      <c r="C152"/>
      <c r="D152"/>
      <c r="E152"/>
      <c r="F152"/>
      <c r="G152"/>
      <c r="H152"/>
      <c r="I152"/>
    </row>
    <row r="153" spans="3:9" ht="15" hidden="1" customHeight="1">
      <c r="C153"/>
      <c r="D153"/>
      <c r="E153"/>
      <c r="F153"/>
      <c r="G153"/>
      <c r="H153"/>
      <c r="I153"/>
    </row>
    <row r="154" spans="3:9" ht="15" hidden="1" customHeight="1">
      <c r="C154"/>
      <c r="D154"/>
      <c r="E154"/>
      <c r="F154"/>
      <c r="G154"/>
      <c r="H154"/>
      <c r="I154"/>
    </row>
    <row r="155" spans="3:9" ht="15" hidden="1" customHeight="1">
      <c r="C155"/>
      <c r="D155"/>
      <c r="E155"/>
      <c r="F155"/>
      <c r="G155"/>
      <c r="H155"/>
      <c r="I155"/>
    </row>
    <row r="156" spans="3:9" ht="15" hidden="1" customHeight="1">
      <c r="C156"/>
      <c r="D156"/>
      <c r="E156"/>
      <c r="F156"/>
      <c r="G156"/>
      <c r="H156"/>
      <c r="I156"/>
    </row>
    <row r="157" spans="3:9" ht="15" hidden="1" customHeight="1">
      <c r="C157"/>
      <c r="D157"/>
      <c r="E157"/>
      <c r="F157"/>
      <c r="G157"/>
      <c r="H157"/>
      <c r="I157"/>
    </row>
    <row r="158" spans="3:9" ht="15" hidden="1" customHeight="1">
      <c r="C158"/>
      <c r="D158"/>
      <c r="E158"/>
      <c r="F158"/>
      <c r="G158"/>
      <c r="H158"/>
      <c r="I158"/>
    </row>
    <row r="159" spans="3:9" ht="15" hidden="1" customHeight="1">
      <c r="C159"/>
      <c r="D159"/>
      <c r="E159"/>
      <c r="F159"/>
      <c r="G159"/>
      <c r="H159"/>
      <c r="I159"/>
    </row>
    <row r="160" spans="3:9" ht="15" hidden="1" customHeight="1">
      <c r="C160"/>
      <c r="D160"/>
      <c r="E160"/>
      <c r="F160"/>
      <c r="G160"/>
      <c r="H160"/>
      <c r="I160"/>
    </row>
    <row r="161" spans="3:9" ht="15" hidden="1" customHeight="1">
      <c r="C161"/>
      <c r="D161"/>
      <c r="E161"/>
      <c r="F161"/>
      <c r="G161"/>
      <c r="H161"/>
      <c r="I161"/>
    </row>
    <row r="162" spans="3:9" ht="15" hidden="1" customHeight="1">
      <c r="C162"/>
      <c r="D162"/>
      <c r="E162"/>
      <c r="F162"/>
      <c r="G162"/>
      <c r="H162"/>
      <c r="I162"/>
    </row>
    <row r="163" spans="3:9" ht="15" hidden="1" customHeight="1">
      <c r="C163"/>
      <c r="D163"/>
      <c r="E163"/>
      <c r="F163"/>
      <c r="G163"/>
      <c r="H163"/>
      <c r="I163"/>
    </row>
    <row r="164" spans="3:9" ht="15" hidden="1" customHeight="1">
      <c r="C164"/>
      <c r="D164"/>
      <c r="E164"/>
      <c r="F164"/>
      <c r="G164"/>
      <c r="H164"/>
      <c r="I164"/>
    </row>
    <row r="165" spans="3:9" ht="15" hidden="1" customHeight="1">
      <c r="C165"/>
      <c r="D165"/>
      <c r="E165"/>
      <c r="F165"/>
      <c r="G165"/>
      <c r="H165"/>
      <c r="I165"/>
    </row>
    <row r="166" spans="3:9" ht="15" hidden="1" customHeight="1">
      <c r="C166"/>
      <c r="D166"/>
      <c r="E166"/>
      <c r="F166"/>
      <c r="G166"/>
      <c r="H166"/>
      <c r="I166"/>
    </row>
    <row r="167" spans="3:9" ht="15" hidden="1" customHeight="1">
      <c r="C167"/>
      <c r="D167"/>
      <c r="E167"/>
      <c r="F167"/>
      <c r="G167"/>
      <c r="H167"/>
      <c r="I167"/>
    </row>
    <row r="168" spans="3:9" ht="15" hidden="1" customHeight="1">
      <c r="C168"/>
      <c r="D168"/>
      <c r="E168"/>
      <c r="F168"/>
      <c r="G168"/>
      <c r="H168"/>
      <c r="I168"/>
    </row>
    <row r="169" spans="3:9" ht="15" hidden="1" customHeight="1">
      <c r="C169"/>
      <c r="D169"/>
      <c r="E169"/>
      <c r="F169"/>
      <c r="G169"/>
      <c r="H169"/>
      <c r="I169"/>
    </row>
    <row r="170" spans="3:9" ht="15" hidden="1" customHeight="1">
      <c r="C170"/>
      <c r="D170"/>
      <c r="E170"/>
      <c r="F170"/>
      <c r="G170"/>
      <c r="H170"/>
      <c r="I170"/>
    </row>
    <row r="171" spans="3:9" ht="15" hidden="1" customHeight="1">
      <c r="C171"/>
      <c r="D171"/>
      <c r="E171"/>
      <c r="F171"/>
      <c r="G171"/>
      <c r="H171"/>
      <c r="I171"/>
    </row>
    <row r="172" spans="3:9" ht="18.600000000000001" hidden="1" customHeight="1">
      <c r="C172"/>
      <c r="D172"/>
      <c r="E172"/>
      <c r="F172"/>
      <c r="G172"/>
      <c r="H172"/>
      <c r="I172"/>
    </row>
    <row r="173" spans="3:9" hidden="1">
      <c r="C173"/>
      <c r="D173"/>
      <c r="E173"/>
      <c r="F173"/>
      <c r="G173"/>
      <c r="H173"/>
      <c r="I173"/>
    </row>
    <row r="174" spans="3:9" hidden="1">
      <c r="C174"/>
      <c r="D174"/>
      <c r="E174"/>
      <c r="F174"/>
      <c r="G174"/>
      <c r="H174"/>
      <c r="I174"/>
    </row>
    <row r="175" spans="3:9" hidden="1">
      <c r="C175"/>
      <c r="D175"/>
      <c r="E175"/>
      <c r="F175"/>
      <c r="G175"/>
      <c r="H175"/>
      <c r="I175"/>
    </row>
    <row r="176" spans="3:9" hidden="1">
      <c r="C176"/>
      <c r="D176"/>
      <c r="E176"/>
      <c r="F176"/>
      <c r="G176"/>
      <c r="H176"/>
      <c r="I176"/>
    </row>
    <row r="177" spans="3:9" hidden="1">
      <c r="C177"/>
      <c r="D177"/>
      <c r="E177"/>
      <c r="F177"/>
      <c r="G177"/>
      <c r="H177"/>
      <c r="I177"/>
    </row>
    <row r="178" spans="3:9" hidden="1">
      <c r="C178"/>
      <c r="D178"/>
      <c r="E178"/>
      <c r="F178"/>
      <c r="G178"/>
      <c r="H178"/>
      <c r="I178"/>
    </row>
    <row r="179" spans="3:9" hidden="1">
      <c r="C179"/>
      <c r="D179"/>
      <c r="E179"/>
      <c r="F179"/>
      <c r="G179"/>
      <c r="H179"/>
      <c r="I179"/>
    </row>
    <row r="180" spans="3:9" hidden="1">
      <c r="C180"/>
      <c r="D180"/>
      <c r="E180"/>
      <c r="F180"/>
      <c r="G180"/>
      <c r="H180"/>
      <c r="I180"/>
    </row>
    <row r="181" spans="3:9" hidden="1">
      <c r="C181"/>
      <c r="D181"/>
      <c r="E181"/>
      <c r="F181"/>
      <c r="G181"/>
      <c r="H181"/>
      <c r="I181"/>
    </row>
    <row r="182" spans="3:9" hidden="1">
      <c r="C182"/>
      <c r="D182"/>
      <c r="E182"/>
      <c r="F182"/>
      <c r="G182"/>
      <c r="H182"/>
      <c r="I182"/>
    </row>
    <row r="183" spans="3:9" hidden="1">
      <c r="C183"/>
      <c r="D183"/>
      <c r="E183"/>
      <c r="F183"/>
      <c r="G183"/>
      <c r="H183"/>
      <c r="I183"/>
    </row>
    <row r="184" spans="3:9" hidden="1">
      <c r="C184"/>
      <c r="D184"/>
      <c r="E184"/>
      <c r="F184"/>
      <c r="G184"/>
      <c r="H184"/>
      <c r="I184"/>
    </row>
    <row r="185" spans="3:9" hidden="1">
      <c r="C185"/>
      <c r="D185"/>
      <c r="E185"/>
      <c r="F185"/>
      <c r="G185"/>
      <c r="H185"/>
      <c r="I185"/>
    </row>
    <row r="186" spans="3:9" hidden="1">
      <c r="C186"/>
      <c r="D186"/>
      <c r="E186"/>
      <c r="F186"/>
      <c r="G186"/>
      <c r="H186"/>
      <c r="I186"/>
    </row>
    <row r="187" spans="3:9" hidden="1">
      <c r="C187"/>
      <c r="D187"/>
      <c r="E187"/>
      <c r="F187"/>
      <c r="G187"/>
      <c r="H187"/>
      <c r="I187"/>
    </row>
    <row r="188" spans="3:9" hidden="1">
      <c r="C188"/>
      <c r="D188"/>
      <c r="E188"/>
      <c r="F188"/>
      <c r="G188"/>
      <c r="H188"/>
      <c r="I188"/>
    </row>
    <row r="189" spans="3:9" hidden="1">
      <c r="C189"/>
      <c r="D189"/>
      <c r="E189"/>
      <c r="F189"/>
      <c r="G189"/>
      <c r="H189"/>
      <c r="I189"/>
    </row>
    <row r="190" spans="3:9" hidden="1">
      <c r="C190"/>
      <c r="D190"/>
      <c r="E190"/>
      <c r="F190"/>
      <c r="G190"/>
      <c r="H190"/>
      <c r="I190"/>
    </row>
    <row r="191" spans="3:9" hidden="1">
      <c r="C191"/>
      <c r="D191"/>
      <c r="E191"/>
      <c r="F191"/>
      <c r="G191"/>
      <c r="H191"/>
      <c r="I191"/>
    </row>
    <row r="192" spans="3:9" hidden="1">
      <c r="C192"/>
      <c r="D192"/>
      <c r="E192"/>
      <c r="F192"/>
      <c r="G192"/>
      <c r="H192"/>
      <c r="I192"/>
    </row>
    <row r="193" spans="3:9" hidden="1">
      <c r="C193"/>
      <c r="D193"/>
      <c r="E193"/>
      <c r="F193"/>
      <c r="G193"/>
      <c r="H193"/>
      <c r="I193"/>
    </row>
    <row r="194" spans="3:9" hidden="1">
      <c r="C194"/>
      <c r="D194"/>
      <c r="E194"/>
      <c r="F194"/>
      <c r="G194"/>
      <c r="H194"/>
      <c r="I194"/>
    </row>
    <row r="195" spans="3:9" hidden="1">
      <c r="C195"/>
      <c r="D195"/>
      <c r="E195"/>
      <c r="F195"/>
      <c r="G195"/>
      <c r="H195"/>
      <c r="I195"/>
    </row>
    <row r="196" spans="3:9" hidden="1">
      <c r="C196"/>
      <c r="D196"/>
      <c r="E196"/>
      <c r="F196"/>
      <c r="G196"/>
      <c r="H196"/>
      <c r="I196"/>
    </row>
    <row r="197" spans="3:9" hidden="1">
      <c r="C197"/>
      <c r="D197"/>
      <c r="E197"/>
      <c r="F197"/>
      <c r="G197"/>
      <c r="H197"/>
      <c r="I197"/>
    </row>
    <row r="198" spans="3:9" hidden="1">
      <c r="C198"/>
      <c r="D198"/>
      <c r="E198"/>
      <c r="F198"/>
      <c r="G198"/>
      <c r="H198"/>
      <c r="I198"/>
    </row>
    <row r="199" spans="3:9" hidden="1">
      <c r="C199"/>
      <c r="D199"/>
      <c r="E199"/>
      <c r="F199"/>
      <c r="G199"/>
      <c r="H199"/>
      <c r="I199"/>
    </row>
    <row r="200" spans="3:9" hidden="1">
      <c r="C200"/>
      <c r="D200"/>
      <c r="E200"/>
      <c r="F200"/>
      <c r="G200"/>
      <c r="H200"/>
      <c r="I200"/>
    </row>
    <row r="201" spans="3:9" hidden="1">
      <c r="C201"/>
      <c r="D201"/>
      <c r="E201"/>
      <c r="F201"/>
      <c r="G201"/>
      <c r="H201"/>
      <c r="I201"/>
    </row>
    <row r="202" spans="3:9" hidden="1">
      <c r="C202"/>
      <c r="D202"/>
      <c r="E202"/>
      <c r="F202"/>
      <c r="G202"/>
      <c r="H202"/>
      <c r="I202"/>
    </row>
    <row r="203" spans="3:9" hidden="1">
      <c r="C203"/>
      <c r="D203"/>
      <c r="E203"/>
      <c r="F203"/>
      <c r="G203"/>
      <c r="H203"/>
      <c r="I203"/>
    </row>
    <row r="204" spans="3:9" hidden="1">
      <c r="C204"/>
      <c r="D204"/>
      <c r="E204"/>
      <c r="F204"/>
      <c r="G204"/>
      <c r="H204"/>
      <c r="I204"/>
    </row>
    <row r="205" spans="3:9" hidden="1">
      <c r="C205"/>
      <c r="D205"/>
      <c r="E205"/>
      <c r="F205"/>
      <c r="G205"/>
      <c r="H205"/>
      <c r="I205"/>
    </row>
    <row r="206" spans="3:9" hidden="1">
      <c r="C206"/>
      <c r="D206"/>
      <c r="E206"/>
      <c r="F206"/>
      <c r="G206"/>
      <c r="H206"/>
      <c r="I206"/>
    </row>
    <row r="207" spans="3:9" hidden="1">
      <c r="C207"/>
      <c r="D207"/>
      <c r="E207"/>
      <c r="F207"/>
      <c r="G207"/>
      <c r="H207"/>
      <c r="I207"/>
    </row>
    <row r="208" spans="3:9" hidden="1">
      <c r="C208"/>
      <c r="D208"/>
      <c r="E208"/>
      <c r="F208"/>
      <c r="G208"/>
      <c r="H208"/>
      <c r="I208"/>
    </row>
    <row r="209" spans="3:9" hidden="1">
      <c r="C209"/>
      <c r="D209"/>
      <c r="E209"/>
      <c r="F209"/>
      <c r="G209"/>
      <c r="H209"/>
      <c r="I209"/>
    </row>
    <row r="210" spans="3:9" hidden="1">
      <c r="C210"/>
      <c r="D210"/>
      <c r="E210"/>
      <c r="F210"/>
      <c r="G210"/>
      <c r="H210"/>
      <c r="I210"/>
    </row>
    <row r="211" spans="3:9" hidden="1">
      <c r="C211"/>
      <c r="D211"/>
      <c r="E211"/>
      <c r="F211"/>
      <c r="G211"/>
      <c r="H211"/>
      <c r="I211"/>
    </row>
    <row r="212" spans="3:9" hidden="1">
      <c r="C212"/>
      <c r="D212"/>
      <c r="E212"/>
      <c r="F212"/>
      <c r="G212"/>
      <c r="H212"/>
      <c r="I212"/>
    </row>
    <row r="213" spans="3:9" hidden="1">
      <c r="C213"/>
      <c r="D213"/>
      <c r="E213"/>
      <c r="F213"/>
      <c r="G213"/>
      <c r="H213"/>
      <c r="I213"/>
    </row>
    <row r="214" spans="3:9" hidden="1">
      <c r="C214"/>
      <c r="D214"/>
      <c r="E214"/>
      <c r="F214"/>
      <c r="G214"/>
      <c r="H214"/>
      <c r="I214"/>
    </row>
    <row r="215" spans="3:9" hidden="1">
      <c r="C215"/>
      <c r="D215"/>
      <c r="E215"/>
      <c r="F215"/>
      <c r="G215"/>
      <c r="H215"/>
      <c r="I215"/>
    </row>
    <row r="216" spans="3:9" hidden="1">
      <c r="C216"/>
      <c r="D216"/>
      <c r="E216"/>
      <c r="F216"/>
      <c r="G216"/>
      <c r="H216"/>
      <c r="I216"/>
    </row>
    <row r="217" spans="3:9" hidden="1">
      <c r="C217"/>
      <c r="D217"/>
      <c r="E217"/>
      <c r="F217"/>
      <c r="G217"/>
      <c r="H217"/>
      <c r="I217"/>
    </row>
    <row r="218" spans="3:9" hidden="1">
      <c r="C218"/>
      <c r="D218"/>
      <c r="E218"/>
      <c r="F218"/>
      <c r="G218"/>
      <c r="H218"/>
      <c r="I218"/>
    </row>
    <row r="219" spans="3:9" hidden="1">
      <c r="C219"/>
      <c r="D219"/>
      <c r="E219"/>
      <c r="F219"/>
      <c r="G219"/>
      <c r="H219"/>
      <c r="I219"/>
    </row>
    <row r="220" spans="3:9" hidden="1">
      <c r="C220"/>
      <c r="D220"/>
      <c r="E220"/>
      <c r="F220"/>
      <c r="G220"/>
      <c r="H220"/>
      <c r="I220"/>
    </row>
    <row r="221" spans="3:9" hidden="1">
      <c r="C221"/>
      <c r="D221"/>
      <c r="E221"/>
      <c r="F221"/>
      <c r="G221"/>
      <c r="H221"/>
      <c r="I221"/>
    </row>
    <row r="222" spans="3:9" hidden="1">
      <c r="C222"/>
      <c r="D222"/>
      <c r="E222"/>
      <c r="F222"/>
      <c r="G222"/>
      <c r="H222"/>
      <c r="I222"/>
    </row>
    <row r="223" spans="3:9" hidden="1">
      <c r="C223"/>
      <c r="D223"/>
      <c r="E223"/>
      <c r="F223"/>
      <c r="G223"/>
      <c r="H223"/>
      <c r="I223"/>
    </row>
    <row r="224" spans="3:9" hidden="1">
      <c r="C224"/>
      <c r="D224"/>
      <c r="E224"/>
      <c r="F224"/>
      <c r="G224"/>
      <c r="H224"/>
      <c r="I224"/>
    </row>
    <row r="225" spans="3:9" hidden="1">
      <c r="C225"/>
      <c r="D225"/>
      <c r="E225"/>
      <c r="F225"/>
      <c r="G225"/>
      <c r="H225"/>
      <c r="I225"/>
    </row>
    <row r="226" spans="3:9" hidden="1">
      <c r="C226"/>
      <c r="D226"/>
      <c r="E226"/>
      <c r="F226"/>
      <c r="G226"/>
      <c r="H226"/>
      <c r="I226"/>
    </row>
    <row r="227" spans="3:9" hidden="1">
      <c r="C227"/>
      <c r="D227"/>
      <c r="E227"/>
      <c r="F227"/>
      <c r="G227"/>
      <c r="H227"/>
      <c r="I227"/>
    </row>
    <row r="228" spans="3:9" hidden="1">
      <c r="C228"/>
      <c r="D228"/>
      <c r="E228"/>
      <c r="F228"/>
      <c r="G228"/>
      <c r="H228"/>
      <c r="I228"/>
    </row>
    <row r="229" spans="3:9" hidden="1">
      <c r="C229"/>
      <c r="D229"/>
      <c r="E229"/>
      <c r="F229"/>
      <c r="G229"/>
      <c r="H229"/>
      <c r="I229"/>
    </row>
    <row r="230" spans="3:9" hidden="1">
      <c r="C230"/>
      <c r="D230"/>
      <c r="E230"/>
      <c r="F230"/>
      <c r="G230"/>
      <c r="H230"/>
      <c r="I230"/>
    </row>
    <row r="231" spans="3:9" hidden="1">
      <c r="C231"/>
      <c r="D231"/>
      <c r="E231"/>
      <c r="F231"/>
      <c r="G231"/>
      <c r="H231"/>
      <c r="I231"/>
    </row>
    <row r="232" spans="3:9" hidden="1">
      <c r="C232"/>
      <c r="D232"/>
      <c r="E232"/>
      <c r="F232"/>
      <c r="G232"/>
      <c r="H232"/>
      <c r="I232"/>
    </row>
    <row r="233" spans="3:9" hidden="1">
      <c r="C233"/>
      <c r="D233"/>
      <c r="E233"/>
      <c r="F233"/>
      <c r="G233"/>
      <c r="H233"/>
      <c r="I233"/>
    </row>
    <row r="234" spans="3:9" hidden="1">
      <c r="C234"/>
      <c r="D234"/>
      <c r="E234"/>
      <c r="F234"/>
      <c r="G234"/>
      <c r="H234"/>
      <c r="I234"/>
    </row>
    <row r="235" spans="3:9" hidden="1">
      <c r="C235"/>
      <c r="D235"/>
      <c r="E235"/>
      <c r="F235"/>
      <c r="G235"/>
      <c r="H235"/>
      <c r="I235"/>
    </row>
    <row r="236" spans="3:9" hidden="1">
      <c r="C236"/>
      <c r="D236"/>
      <c r="E236"/>
      <c r="F236"/>
      <c r="G236"/>
      <c r="H236"/>
      <c r="I236"/>
    </row>
    <row r="237" spans="3:9" hidden="1">
      <c r="C237"/>
      <c r="D237"/>
      <c r="E237"/>
      <c r="F237"/>
      <c r="G237"/>
      <c r="H237"/>
      <c r="I237"/>
    </row>
    <row r="238" spans="3:9" hidden="1">
      <c r="C238"/>
      <c r="D238"/>
      <c r="E238"/>
      <c r="F238"/>
      <c r="G238"/>
      <c r="H238"/>
      <c r="I238"/>
    </row>
    <row r="239" spans="3:9" hidden="1">
      <c r="C239"/>
      <c r="D239"/>
      <c r="E239"/>
      <c r="F239"/>
      <c r="G239"/>
      <c r="H239"/>
      <c r="I239"/>
    </row>
    <row r="240" spans="3:9" hidden="1">
      <c r="C240"/>
      <c r="D240"/>
      <c r="E240"/>
      <c r="F240"/>
      <c r="G240"/>
      <c r="H240"/>
      <c r="I240"/>
    </row>
    <row r="241" spans="3:9" hidden="1">
      <c r="C241"/>
      <c r="D241"/>
      <c r="E241"/>
      <c r="F241"/>
      <c r="G241"/>
      <c r="H241"/>
      <c r="I241"/>
    </row>
    <row r="242" spans="3:9" hidden="1">
      <c r="C242"/>
      <c r="D242"/>
      <c r="E242"/>
      <c r="F242"/>
      <c r="G242"/>
      <c r="H242"/>
      <c r="I242"/>
    </row>
    <row r="243" spans="3:9" hidden="1">
      <c r="C243"/>
      <c r="D243"/>
      <c r="E243"/>
      <c r="F243"/>
      <c r="G243"/>
      <c r="H243"/>
      <c r="I243"/>
    </row>
    <row r="244" spans="3:9" hidden="1">
      <c r="C244"/>
      <c r="D244"/>
      <c r="E244"/>
      <c r="F244"/>
      <c r="G244"/>
      <c r="H244"/>
      <c r="I244"/>
    </row>
    <row r="245" spans="3:9" hidden="1">
      <c r="C245"/>
      <c r="D245"/>
      <c r="E245"/>
      <c r="F245"/>
      <c r="G245"/>
      <c r="H245"/>
      <c r="I245"/>
    </row>
    <row r="246" spans="3:9" hidden="1">
      <c r="C246"/>
      <c r="D246"/>
      <c r="E246"/>
      <c r="F246"/>
      <c r="G246"/>
      <c r="H246"/>
      <c r="I246"/>
    </row>
    <row r="247" spans="3:9" hidden="1">
      <c r="C247"/>
      <c r="D247"/>
      <c r="E247"/>
      <c r="F247"/>
      <c r="G247"/>
      <c r="H247"/>
      <c r="I247"/>
    </row>
    <row r="248" spans="3:9" hidden="1">
      <c r="C248"/>
      <c r="D248"/>
      <c r="E248"/>
      <c r="F248"/>
      <c r="G248"/>
      <c r="H248"/>
      <c r="I248"/>
    </row>
    <row r="249" spans="3:9" hidden="1">
      <c r="C249"/>
      <c r="D249"/>
      <c r="E249"/>
      <c r="F249"/>
      <c r="G249"/>
      <c r="H249"/>
      <c r="I249"/>
    </row>
    <row r="250" spans="3:9" hidden="1">
      <c r="C250"/>
      <c r="D250"/>
      <c r="E250"/>
      <c r="F250"/>
      <c r="G250"/>
      <c r="H250"/>
      <c r="I250"/>
    </row>
    <row r="251" spans="3:9" hidden="1">
      <c r="C251"/>
      <c r="D251"/>
      <c r="E251"/>
      <c r="F251"/>
      <c r="G251"/>
      <c r="H251"/>
      <c r="I251"/>
    </row>
    <row r="252" spans="3:9" hidden="1">
      <c r="C252"/>
      <c r="D252"/>
      <c r="E252"/>
      <c r="F252"/>
      <c r="G252"/>
      <c r="H252"/>
      <c r="I252"/>
    </row>
    <row r="253" spans="3:9" hidden="1">
      <c r="C253"/>
      <c r="D253"/>
      <c r="E253"/>
      <c r="F253"/>
      <c r="G253"/>
      <c r="H253"/>
      <c r="I253"/>
    </row>
    <row r="254" spans="3:9" hidden="1">
      <c r="C254"/>
      <c r="D254"/>
      <c r="E254"/>
      <c r="F254"/>
      <c r="G254"/>
      <c r="H254"/>
      <c r="I254"/>
    </row>
    <row r="255" spans="3:9" hidden="1">
      <c r="C255"/>
      <c r="D255"/>
      <c r="E255"/>
      <c r="F255"/>
      <c r="G255"/>
      <c r="H255"/>
      <c r="I255"/>
    </row>
    <row r="256" spans="3:9" hidden="1">
      <c r="C256"/>
      <c r="D256"/>
      <c r="E256"/>
      <c r="F256"/>
      <c r="G256"/>
      <c r="H256"/>
      <c r="I256"/>
    </row>
    <row r="257" spans="3:9" hidden="1">
      <c r="C257"/>
      <c r="D257"/>
      <c r="E257"/>
      <c r="F257"/>
      <c r="G257"/>
      <c r="H257"/>
      <c r="I257"/>
    </row>
    <row r="258" spans="3:9" hidden="1">
      <c r="C258"/>
      <c r="D258"/>
      <c r="E258"/>
      <c r="F258"/>
      <c r="G258"/>
      <c r="H258"/>
      <c r="I258"/>
    </row>
    <row r="259" spans="3:9" hidden="1">
      <c r="C259"/>
      <c r="D259"/>
      <c r="E259"/>
      <c r="F259"/>
      <c r="G259"/>
      <c r="H259"/>
      <c r="I259"/>
    </row>
    <row r="260" spans="3:9" hidden="1">
      <c r="C260"/>
      <c r="D260"/>
      <c r="E260"/>
      <c r="F260"/>
      <c r="G260"/>
      <c r="H260"/>
      <c r="I260"/>
    </row>
    <row r="261" spans="3:9" hidden="1">
      <c r="C261"/>
      <c r="D261"/>
      <c r="E261"/>
      <c r="F261"/>
      <c r="G261"/>
      <c r="H261"/>
      <c r="I261"/>
    </row>
    <row r="262" spans="3:9" hidden="1">
      <c r="C262"/>
      <c r="D262"/>
      <c r="E262"/>
      <c r="F262"/>
      <c r="G262"/>
      <c r="H262"/>
      <c r="I262"/>
    </row>
    <row r="263" spans="3:9" hidden="1">
      <c r="C263"/>
      <c r="D263"/>
      <c r="E263"/>
      <c r="F263"/>
      <c r="G263"/>
      <c r="H263"/>
      <c r="I263"/>
    </row>
    <row r="264" spans="3:9" hidden="1">
      <c r="C264"/>
      <c r="D264"/>
      <c r="E264"/>
      <c r="F264"/>
      <c r="G264"/>
      <c r="H264"/>
      <c r="I264"/>
    </row>
    <row r="265" spans="3:9" hidden="1">
      <c r="C265"/>
      <c r="D265"/>
      <c r="E265"/>
      <c r="F265"/>
      <c r="G265"/>
      <c r="H265"/>
      <c r="I265"/>
    </row>
    <row r="266" spans="3:9" ht="16.350000000000001" hidden="1" customHeight="1">
      <c r="C266"/>
      <c r="D266"/>
      <c r="E266"/>
      <c r="F266"/>
      <c r="G266"/>
      <c r="H266"/>
      <c r="I266"/>
    </row>
    <row r="267" spans="3:9" ht="16.350000000000001" hidden="1" customHeight="1">
      <c r="C267"/>
      <c r="D267"/>
      <c r="E267"/>
      <c r="F267"/>
      <c r="G267"/>
      <c r="H267"/>
      <c r="I267"/>
    </row>
    <row r="268" spans="3:9" ht="16.350000000000001" hidden="1" customHeight="1">
      <c r="C268"/>
      <c r="D268"/>
      <c r="E268"/>
      <c r="F268"/>
      <c r="G268"/>
      <c r="H268"/>
      <c r="I268"/>
    </row>
    <row r="269" spans="3:9" ht="16.350000000000001" hidden="1" customHeight="1">
      <c r="C269"/>
      <c r="D269"/>
      <c r="E269"/>
      <c r="F269"/>
      <c r="G269"/>
      <c r="H269"/>
      <c r="I269"/>
    </row>
    <row r="270" spans="3:9" ht="16.350000000000001" hidden="1" customHeight="1">
      <c r="C270"/>
      <c r="D270"/>
      <c r="E270"/>
      <c r="F270"/>
      <c r="G270"/>
      <c r="H270"/>
      <c r="I270"/>
    </row>
    <row r="271" spans="3:9" ht="16.350000000000001" hidden="1" customHeight="1">
      <c r="C271"/>
      <c r="D271"/>
      <c r="E271"/>
      <c r="F271"/>
      <c r="G271"/>
      <c r="H271"/>
      <c r="I271"/>
    </row>
    <row r="272" spans="3:9" ht="16.350000000000001" hidden="1" customHeight="1">
      <c r="C272"/>
      <c r="D272"/>
      <c r="E272"/>
      <c r="F272"/>
      <c r="G272"/>
      <c r="H272"/>
      <c r="I272"/>
    </row>
    <row r="273" spans="3:9" ht="16.350000000000001" hidden="1" customHeight="1">
      <c r="C273"/>
      <c r="D273"/>
      <c r="E273"/>
      <c r="F273"/>
      <c r="G273"/>
      <c r="H273"/>
      <c r="I273"/>
    </row>
    <row r="274" spans="3:9" ht="16.350000000000001" hidden="1" customHeight="1">
      <c r="C274"/>
      <c r="D274"/>
      <c r="E274"/>
      <c r="F274"/>
      <c r="G274"/>
      <c r="H274"/>
      <c r="I274"/>
    </row>
    <row r="275" spans="3:9" ht="16.350000000000001" hidden="1" customHeight="1">
      <c r="C275"/>
      <c r="D275"/>
      <c r="E275"/>
      <c r="F275"/>
      <c r="G275"/>
      <c r="H275"/>
      <c r="I275"/>
    </row>
    <row r="276" spans="3:9" ht="16.350000000000001" hidden="1" customHeight="1">
      <c r="C276"/>
      <c r="D276"/>
      <c r="E276"/>
      <c r="F276"/>
      <c r="G276"/>
      <c r="H276"/>
      <c r="I276"/>
    </row>
    <row r="277" spans="3:9" ht="16.350000000000001" hidden="1" customHeight="1">
      <c r="C277"/>
      <c r="D277"/>
      <c r="E277"/>
      <c r="F277"/>
      <c r="G277"/>
      <c r="H277"/>
      <c r="I277"/>
    </row>
    <row r="278" spans="3:9" ht="16.350000000000001" hidden="1" customHeight="1">
      <c r="C278"/>
      <c r="D278"/>
      <c r="E278"/>
      <c r="F278"/>
      <c r="G278"/>
      <c r="H278"/>
      <c r="I278"/>
    </row>
    <row r="279" spans="3:9" ht="16.350000000000001" hidden="1" customHeight="1">
      <c r="C279"/>
      <c r="D279"/>
      <c r="E279"/>
      <c r="F279"/>
      <c r="G279"/>
      <c r="H279"/>
      <c r="I279"/>
    </row>
    <row r="280" spans="3:9" ht="16.350000000000001" hidden="1" customHeight="1">
      <c r="C280"/>
      <c r="D280"/>
      <c r="E280"/>
      <c r="F280"/>
      <c r="G280"/>
      <c r="H280"/>
      <c r="I280"/>
    </row>
    <row r="281" spans="3:9" ht="16.350000000000001" hidden="1" customHeight="1">
      <c r="C281"/>
      <c r="D281"/>
      <c r="E281"/>
      <c r="F281"/>
      <c r="G281"/>
      <c r="H281"/>
      <c r="I281"/>
    </row>
    <row r="282" spans="3:9" ht="16.350000000000001" hidden="1" customHeight="1">
      <c r="C282"/>
      <c r="D282"/>
      <c r="E282"/>
      <c r="F282"/>
      <c r="G282"/>
      <c r="H282"/>
      <c r="I282"/>
    </row>
    <row r="283" spans="3:9" ht="16.350000000000001" hidden="1" customHeight="1">
      <c r="C283"/>
      <c r="D283"/>
      <c r="E283"/>
      <c r="F283"/>
      <c r="G283"/>
      <c r="H283"/>
      <c r="I283"/>
    </row>
    <row r="284" spans="3:9" ht="16.350000000000001" hidden="1" customHeight="1">
      <c r="C284"/>
      <c r="D284"/>
      <c r="E284"/>
      <c r="F284"/>
      <c r="G284"/>
      <c r="H284"/>
      <c r="I284"/>
    </row>
    <row r="285" spans="3:9" ht="16.350000000000001" hidden="1" customHeight="1">
      <c r="C285"/>
      <c r="D285"/>
      <c r="E285"/>
      <c r="F285"/>
      <c r="G285"/>
      <c r="H285"/>
      <c r="I285"/>
    </row>
    <row r="286" spans="3:9" ht="16.350000000000001" hidden="1" customHeight="1">
      <c r="C286"/>
      <c r="D286"/>
      <c r="E286"/>
      <c r="F286"/>
      <c r="G286"/>
      <c r="H286"/>
      <c r="I286"/>
    </row>
    <row r="287" spans="3:9" ht="16.350000000000001" hidden="1" customHeight="1">
      <c r="C287"/>
      <c r="D287"/>
      <c r="E287"/>
      <c r="F287"/>
      <c r="G287"/>
      <c r="H287"/>
      <c r="I287"/>
    </row>
    <row r="288" spans="3:9" ht="16.350000000000001" hidden="1" customHeight="1">
      <c r="C288"/>
      <c r="D288"/>
      <c r="E288"/>
      <c r="F288"/>
      <c r="G288"/>
      <c r="H288"/>
      <c r="I288"/>
    </row>
    <row r="289" spans="3:9" ht="16.350000000000001" hidden="1" customHeight="1">
      <c r="C289"/>
      <c r="D289"/>
      <c r="E289"/>
      <c r="F289"/>
      <c r="G289"/>
      <c r="H289"/>
      <c r="I289"/>
    </row>
    <row r="290" spans="3:9" ht="16.350000000000001" hidden="1" customHeight="1">
      <c r="C290"/>
      <c r="D290"/>
      <c r="E290"/>
      <c r="F290"/>
      <c r="G290"/>
      <c r="H290"/>
      <c r="I290"/>
    </row>
    <row r="291" spans="3:9" ht="16.350000000000001" hidden="1" customHeight="1">
      <c r="C291"/>
      <c r="D291"/>
      <c r="E291"/>
      <c r="F291"/>
      <c r="G291"/>
      <c r="H291"/>
      <c r="I291"/>
    </row>
    <row r="292" spans="3:9" ht="16.350000000000001" hidden="1" customHeight="1">
      <c r="C292"/>
      <c r="D292"/>
      <c r="E292"/>
      <c r="F292"/>
      <c r="G292"/>
      <c r="H292"/>
      <c r="I292"/>
    </row>
    <row r="293" spans="3:9" ht="16.350000000000001" hidden="1" customHeight="1">
      <c r="C293"/>
      <c r="D293"/>
      <c r="E293"/>
      <c r="F293"/>
      <c r="G293"/>
      <c r="H293"/>
      <c r="I293"/>
    </row>
    <row r="294" spans="3:9" ht="16.350000000000001" hidden="1" customHeight="1">
      <c r="C294"/>
      <c r="D294"/>
      <c r="E294"/>
      <c r="F294"/>
      <c r="G294"/>
      <c r="H294"/>
      <c r="I294"/>
    </row>
    <row r="295" spans="3:9" ht="16.350000000000001" hidden="1" customHeight="1">
      <c r="C295"/>
      <c r="D295"/>
      <c r="E295"/>
      <c r="F295"/>
      <c r="G295"/>
      <c r="H295"/>
      <c r="I295"/>
    </row>
    <row r="296" spans="3:9" ht="16.350000000000001" hidden="1" customHeight="1">
      <c r="C296"/>
      <c r="D296"/>
      <c r="E296"/>
      <c r="F296"/>
      <c r="G296"/>
      <c r="H296"/>
      <c r="I296"/>
    </row>
    <row r="297" spans="3:9" ht="16.350000000000001" hidden="1" customHeight="1">
      <c r="C297"/>
      <c r="D297"/>
      <c r="E297"/>
      <c r="F297"/>
      <c r="G297"/>
      <c r="H297"/>
      <c r="I297"/>
    </row>
    <row r="298" spans="3:9" ht="16.350000000000001" hidden="1" customHeight="1">
      <c r="C298"/>
      <c r="D298"/>
      <c r="E298"/>
      <c r="F298"/>
      <c r="G298"/>
      <c r="H298"/>
      <c r="I298"/>
    </row>
    <row r="299" spans="3:9" ht="16.350000000000001" hidden="1" customHeight="1">
      <c r="C299"/>
      <c r="D299"/>
      <c r="E299"/>
      <c r="F299"/>
      <c r="G299"/>
      <c r="H299"/>
      <c r="I299"/>
    </row>
    <row r="300" spans="3:9" ht="16.350000000000001" hidden="1" customHeight="1">
      <c r="C300"/>
      <c r="D300"/>
      <c r="E300"/>
      <c r="F300"/>
      <c r="G300"/>
      <c r="H300"/>
      <c r="I300"/>
    </row>
    <row r="301" spans="3:9" ht="16.350000000000001" hidden="1" customHeight="1">
      <c r="C301"/>
      <c r="D301"/>
      <c r="E301"/>
      <c r="F301"/>
      <c r="G301"/>
      <c r="H301"/>
      <c r="I301"/>
    </row>
    <row r="302" spans="3:9" ht="16.350000000000001" hidden="1" customHeight="1">
      <c r="C302"/>
      <c r="D302"/>
      <c r="E302"/>
      <c r="F302"/>
      <c r="G302"/>
      <c r="H302"/>
      <c r="I302"/>
    </row>
    <row r="303" spans="3:9" ht="16.350000000000001" hidden="1" customHeight="1">
      <c r="C303"/>
      <c r="D303"/>
      <c r="E303"/>
      <c r="F303"/>
      <c r="G303"/>
      <c r="H303"/>
      <c r="I303"/>
    </row>
    <row r="304" spans="3:9" ht="16.350000000000001" hidden="1" customHeight="1">
      <c r="C304"/>
      <c r="D304"/>
      <c r="E304"/>
      <c r="F304"/>
      <c r="G304"/>
      <c r="H304"/>
      <c r="I304"/>
    </row>
    <row r="305" spans="3:9" ht="16.350000000000001" hidden="1" customHeight="1">
      <c r="C305"/>
      <c r="D305"/>
      <c r="E305"/>
      <c r="F305"/>
      <c r="G305"/>
      <c r="H305"/>
      <c r="I305"/>
    </row>
    <row r="306" spans="3:9" ht="16.350000000000001" hidden="1" customHeight="1">
      <c r="C306"/>
      <c r="D306"/>
      <c r="E306"/>
      <c r="F306"/>
      <c r="G306"/>
      <c r="H306"/>
      <c r="I306"/>
    </row>
    <row r="307" spans="3:9" ht="16.350000000000001" hidden="1" customHeight="1">
      <c r="C307"/>
      <c r="D307"/>
      <c r="E307"/>
      <c r="F307"/>
      <c r="G307"/>
      <c r="H307"/>
      <c r="I307"/>
    </row>
    <row r="308" spans="3:9" ht="16.350000000000001" hidden="1" customHeight="1">
      <c r="C308"/>
      <c r="D308"/>
      <c r="E308"/>
      <c r="F308"/>
      <c r="G308"/>
      <c r="H308"/>
      <c r="I308"/>
    </row>
    <row r="309" spans="3:9" ht="16.350000000000001" hidden="1" customHeight="1">
      <c r="C309"/>
      <c r="D309"/>
      <c r="E309"/>
      <c r="F309"/>
      <c r="G309"/>
      <c r="H309"/>
      <c r="I309"/>
    </row>
    <row r="310" spans="3:9" ht="16.350000000000001" hidden="1" customHeight="1">
      <c r="C310"/>
      <c r="D310"/>
      <c r="E310"/>
      <c r="F310"/>
      <c r="G310"/>
      <c r="H310"/>
      <c r="I310"/>
    </row>
    <row r="311" spans="3:9" ht="16.350000000000001" hidden="1" customHeight="1">
      <c r="C311"/>
      <c r="D311"/>
      <c r="E311"/>
      <c r="F311"/>
      <c r="G311"/>
      <c r="H311"/>
      <c r="I311"/>
    </row>
    <row r="312" spans="3:9" ht="16.350000000000001" hidden="1" customHeight="1">
      <c r="C312"/>
      <c r="D312"/>
      <c r="E312"/>
      <c r="F312"/>
      <c r="G312"/>
      <c r="H312"/>
      <c r="I312"/>
    </row>
    <row r="313" spans="3:9" ht="16.350000000000001" hidden="1" customHeight="1">
      <c r="C313"/>
      <c r="D313"/>
      <c r="E313"/>
      <c r="F313"/>
      <c r="G313"/>
      <c r="H313"/>
      <c r="I313"/>
    </row>
    <row r="314" spans="3:9" ht="16.350000000000001" hidden="1" customHeight="1">
      <c r="C314"/>
      <c r="D314"/>
      <c r="E314"/>
      <c r="F314"/>
      <c r="G314"/>
      <c r="H314"/>
      <c r="I314"/>
    </row>
    <row r="315" spans="3:9" ht="16.350000000000001" hidden="1" customHeight="1">
      <c r="C315"/>
      <c r="D315"/>
      <c r="E315"/>
      <c r="F315"/>
      <c r="G315"/>
      <c r="H315"/>
      <c r="I315"/>
    </row>
    <row r="316" spans="3:9" ht="16.350000000000001" hidden="1" customHeight="1">
      <c r="C316"/>
      <c r="D316"/>
      <c r="E316"/>
      <c r="F316"/>
      <c r="G316"/>
      <c r="H316"/>
      <c r="I316"/>
    </row>
    <row r="317" spans="3:9" ht="16.350000000000001" hidden="1" customHeight="1">
      <c r="C317"/>
      <c r="D317"/>
      <c r="E317"/>
      <c r="F317"/>
      <c r="G317"/>
      <c r="H317"/>
      <c r="I317"/>
    </row>
    <row r="318" spans="3:9" ht="16.350000000000001" hidden="1" customHeight="1">
      <c r="C318"/>
      <c r="D318"/>
      <c r="E318"/>
      <c r="F318"/>
      <c r="G318"/>
      <c r="H318"/>
      <c r="I318"/>
    </row>
    <row r="319" spans="3:9" ht="16.350000000000001" hidden="1" customHeight="1">
      <c r="C319"/>
      <c r="D319"/>
      <c r="E319"/>
      <c r="F319"/>
      <c r="G319"/>
      <c r="H319"/>
      <c r="I319"/>
    </row>
    <row r="320" spans="3:9" ht="16.350000000000001" hidden="1" customHeight="1">
      <c r="C320"/>
      <c r="D320"/>
      <c r="E320"/>
      <c r="F320"/>
      <c r="G320"/>
      <c r="H320"/>
      <c r="I320"/>
    </row>
    <row r="321" spans="3:8" ht="16.350000000000001" hidden="1" customHeight="1">
      <c r="C321"/>
      <c r="D321"/>
      <c r="E321"/>
      <c r="F321"/>
      <c r="G321"/>
      <c r="H321"/>
    </row>
    <row r="322" spans="3:8" ht="16.350000000000001" hidden="1" customHeight="1">
      <c r="C322"/>
      <c r="D322"/>
      <c r="E322"/>
      <c r="F322"/>
      <c r="G322"/>
      <c r="H322"/>
    </row>
    <row r="323" spans="3:8" ht="16.350000000000001" hidden="1" customHeight="1">
      <c r="C323"/>
      <c r="D323"/>
      <c r="E323"/>
      <c r="F323"/>
      <c r="G323"/>
      <c r="H323"/>
    </row>
    <row r="324" spans="3:8" hidden="1">
      <c r="C324" s="339"/>
      <c r="D324" s="339"/>
      <c r="E324" s="339"/>
    </row>
    <row r="325" spans="3:8"/>
    <row r="326" spans="3:8"/>
    <row r="327" spans="3:8" ht="14.25" hidden="1" customHeight="1"/>
  </sheetData>
  <sheetProtection sheet="1" objects="1" scenarios="1"/>
  <mergeCells count="7">
    <mergeCell ref="L7:L42"/>
    <mergeCell ref="C324:E324"/>
    <mergeCell ref="C11:C13"/>
    <mergeCell ref="C9:C10"/>
    <mergeCell ref="D9:D10"/>
    <mergeCell ref="D40:D42"/>
    <mergeCell ref="D11:D13"/>
  </mergeCells>
  <phoneticPr fontId="15" type="noConversion"/>
  <pageMargins left="0.7" right="0.7" top="0.75" bottom="0.75" header="0.3" footer="0.3"/>
  <pageSetup paperSize="9" orientation="portrait" r:id="rId1"/>
  <ignoredErrors>
    <ignoredError sqref="H14 H43"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1F9E1-C5E4-4E07-B0B6-05DF9B62D460}">
  <sheetPr>
    <pageSetUpPr autoPageBreaks="0" fitToPage="1"/>
  </sheetPr>
  <dimension ref="A1:X49"/>
  <sheetViews>
    <sheetView showGridLines="0" tabSelected="1" topLeftCell="A13" zoomScale="85" zoomScaleNormal="85" zoomScaleSheetLayoutView="70" workbookViewId="0">
      <selection activeCell="Q5" sqref="Q5"/>
    </sheetView>
  </sheetViews>
  <sheetFormatPr defaultColWidth="0" defaultRowHeight="14.25" zeroHeight="1"/>
  <cols>
    <col min="1" max="5" width="9.125" customWidth="1"/>
    <col min="6" max="24" width="9.125" style="58" customWidth="1"/>
    <col min="25" max="16384" width="9.125" hidden="1"/>
  </cols>
  <sheetData>
    <row r="1" spans="1:20" s="7" customFormat="1" ht="33" customHeight="1">
      <c r="B1" s="280" t="s">
        <v>0</v>
      </c>
    </row>
    <row r="2" spans="1:20" s="7" customFormat="1" ht="20.25" customHeight="1">
      <c r="B2" s="281" t="str">
        <f>'Start here'!$C$13</f>
        <v>2024-25</v>
      </c>
    </row>
    <row r="3" spans="1:20" s="120" customFormat="1" ht="33.75" customHeight="1">
      <c r="B3" s="282" t="str">
        <f>IF('Start here'!$C$19 = "Please Select", "", 'Start here'!$C$19)</f>
        <v>Reuben College</v>
      </c>
    </row>
    <row r="4" spans="1:20" ht="15">
      <c r="A4" s="64"/>
      <c r="B4" s="64"/>
      <c r="C4" s="64"/>
      <c r="D4" s="64"/>
      <c r="E4" s="64"/>
    </row>
    <row r="5" spans="1:20" ht="15">
      <c r="A5" s="64"/>
      <c r="B5" s="64"/>
      <c r="C5" s="64"/>
      <c r="D5" s="64"/>
      <c r="E5" s="64"/>
    </row>
    <row r="6" spans="1:20" ht="15">
      <c r="A6" s="64"/>
      <c r="B6" s="64"/>
      <c r="C6" s="64"/>
      <c r="D6" s="64"/>
      <c r="E6" s="64"/>
    </row>
    <row r="7" spans="1:20" ht="15">
      <c r="A7" s="64"/>
      <c r="B7" s="64"/>
      <c r="C7" s="64"/>
      <c r="D7" s="64"/>
      <c r="E7" s="64"/>
      <c r="R7" s="150"/>
      <c r="S7" s="150"/>
      <c r="T7" s="150"/>
    </row>
    <row r="8" spans="1:20" ht="15">
      <c r="A8" s="64"/>
      <c r="B8" s="64"/>
      <c r="C8" s="64"/>
      <c r="D8" s="64"/>
      <c r="E8" s="64"/>
      <c r="R8" s="150"/>
      <c r="S8" s="150"/>
      <c r="T8" s="150"/>
    </row>
    <row r="9" spans="1:20" ht="15">
      <c r="A9" s="64"/>
      <c r="B9" s="64"/>
      <c r="C9" s="64"/>
      <c r="D9" s="64"/>
      <c r="E9" s="64"/>
      <c r="R9" s="150"/>
      <c r="S9" s="150"/>
      <c r="T9" s="150"/>
    </row>
    <row r="10" spans="1:20" ht="15">
      <c r="A10" s="64"/>
      <c r="B10" s="64"/>
      <c r="C10" s="64"/>
      <c r="D10" s="64"/>
      <c r="E10" s="64"/>
      <c r="R10" s="150"/>
      <c r="S10" s="150"/>
      <c r="T10" s="150"/>
    </row>
    <row r="11" spans="1:20" ht="15">
      <c r="A11" s="64"/>
      <c r="B11" s="64"/>
      <c r="C11" s="64"/>
      <c r="D11" s="64"/>
      <c r="E11" s="64"/>
      <c r="R11" s="150"/>
      <c r="S11" s="150"/>
      <c r="T11" s="150"/>
    </row>
    <row r="12" spans="1:20" ht="15">
      <c r="A12" s="64"/>
      <c r="B12" s="64"/>
      <c r="C12" s="64"/>
      <c r="D12" s="64"/>
      <c r="E12" s="64"/>
    </row>
    <row r="13" spans="1:20" ht="15">
      <c r="A13" s="64"/>
      <c r="B13" s="64"/>
      <c r="C13" s="64"/>
      <c r="D13" s="64"/>
      <c r="E13" s="64"/>
    </row>
    <row r="14" spans="1:20" ht="15">
      <c r="A14" s="64"/>
      <c r="B14" s="64"/>
      <c r="C14" s="64"/>
      <c r="D14" s="64"/>
      <c r="E14" s="64"/>
    </row>
    <row r="15" spans="1:20" ht="15">
      <c r="A15" s="64"/>
      <c r="B15" s="64"/>
      <c r="C15" s="64"/>
      <c r="D15" s="64"/>
      <c r="E15" s="64"/>
    </row>
    <row r="16" spans="1:20" ht="15">
      <c r="A16" s="64"/>
      <c r="B16" s="64"/>
      <c r="C16" s="64"/>
      <c r="D16" s="64"/>
      <c r="E16" s="64"/>
    </row>
    <row r="17" spans="1:23" ht="15">
      <c r="A17" s="64"/>
      <c r="B17" s="64"/>
      <c r="C17" s="64"/>
      <c r="D17" s="64"/>
      <c r="E17" s="64"/>
    </row>
    <row r="18" spans="1:23" ht="15">
      <c r="A18" s="64"/>
      <c r="B18" s="64"/>
      <c r="C18" s="64"/>
      <c r="D18" s="64"/>
      <c r="E18" s="64"/>
    </row>
    <row r="19" spans="1:23" ht="15">
      <c r="A19" s="64"/>
      <c r="B19" s="64"/>
      <c r="C19" s="64"/>
      <c r="D19" s="64"/>
      <c r="E19" s="64"/>
    </row>
    <row r="20" spans="1:23" ht="15">
      <c r="A20" s="64"/>
      <c r="B20" s="64"/>
      <c r="C20" s="64"/>
      <c r="D20" s="64"/>
      <c r="E20" s="64"/>
    </row>
    <row r="21" spans="1:23" ht="15">
      <c r="A21" s="64"/>
      <c r="B21" s="64"/>
      <c r="C21" s="64"/>
      <c r="D21" s="64"/>
      <c r="E21" s="64"/>
    </row>
    <row r="22" spans="1:23" ht="15">
      <c r="A22" s="64"/>
      <c r="B22" s="64"/>
      <c r="C22" s="64"/>
      <c r="D22" s="64"/>
      <c r="E22" s="64"/>
    </row>
    <row r="23" spans="1:23" ht="15">
      <c r="A23" s="64"/>
      <c r="B23" s="64"/>
      <c r="C23" s="64"/>
      <c r="D23" s="64"/>
      <c r="E23" s="64"/>
    </row>
    <row r="24" spans="1:23" ht="15">
      <c r="A24" s="64"/>
      <c r="B24" s="64"/>
      <c r="C24" s="64"/>
      <c r="D24" s="64"/>
      <c r="E24" s="64"/>
    </row>
    <row r="25" spans="1:23" ht="15">
      <c r="A25" s="64"/>
      <c r="B25" s="64"/>
      <c r="C25" s="64"/>
      <c r="D25" s="64"/>
      <c r="E25" s="64"/>
    </row>
    <row r="26" spans="1:23" ht="15">
      <c r="A26" s="64"/>
      <c r="B26" s="64"/>
      <c r="C26" s="64"/>
      <c r="D26" s="64"/>
      <c r="E26" s="64"/>
    </row>
    <row r="27" spans="1:23" ht="15">
      <c r="A27" s="64"/>
      <c r="B27" s="64"/>
      <c r="C27" s="64"/>
      <c r="D27" s="64"/>
      <c r="E27" s="64"/>
    </row>
    <row r="28" spans="1:23" ht="15">
      <c r="A28" s="64"/>
      <c r="B28" s="64"/>
      <c r="C28" s="64"/>
      <c r="D28" s="64"/>
      <c r="E28" s="64"/>
    </row>
    <row r="29" spans="1:23" ht="15">
      <c r="A29" s="64"/>
      <c r="B29" s="64"/>
      <c r="C29" s="64"/>
      <c r="D29" s="64"/>
      <c r="E29" s="64"/>
    </row>
    <row r="30" spans="1:23" ht="15">
      <c r="A30" s="64"/>
      <c r="B30" s="64"/>
      <c r="C30" s="64"/>
      <c r="D30" s="64"/>
      <c r="E30" s="64"/>
    </row>
    <row r="31" spans="1:23" ht="15">
      <c r="A31" s="64"/>
      <c r="B31" s="64"/>
      <c r="C31" s="64"/>
      <c r="D31" s="64"/>
      <c r="E31" s="64"/>
    </row>
    <row r="32" spans="1:23" ht="15">
      <c r="A32" s="64"/>
      <c r="B32" s="64"/>
      <c r="C32" s="64"/>
      <c r="D32" s="64"/>
      <c r="E32" s="64"/>
      <c r="W32" s="59"/>
    </row>
    <row r="33" spans="1:5" ht="15">
      <c r="A33" s="64"/>
      <c r="B33" s="64"/>
      <c r="C33" s="64"/>
      <c r="D33" s="64"/>
      <c r="E33" s="64"/>
    </row>
    <row r="34" spans="1:5" ht="15">
      <c r="A34" s="64"/>
      <c r="B34" s="64"/>
      <c r="C34" s="64"/>
      <c r="D34" s="64"/>
      <c r="E34" s="64"/>
    </row>
    <row r="35" spans="1:5" ht="15">
      <c r="A35" s="64"/>
      <c r="B35" s="64"/>
      <c r="C35" s="64"/>
      <c r="D35" s="64"/>
      <c r="E35" s="64"/>
    </row>
    <row r="36" spans="1:5" ht="15">
      <c r="A36" s="64"/>
      <c r="B36" s="64"/>
      <c r="C36" s="64"/>
      <c r="D36" s="64"/>
      <c r="E36" s="64"/>
    </row>
    <row r="37" spans="1:5" ht="15">
      <c r="A37" s="64"/>
      <c r="B37" s="64"/>
      <c r="C37" s="64"/>
      <c r="D37" s="64"/>
      <c r="E37" s="64"/>
    </row>
    <row r="38" spans="1:5" ht="15">
      <c r="A38" s="64"/>
      <c r="B38" s="64"/>
      <c r="C38" s="64"/>
      <c r="D38" s="64"/>
      <c r="E38" s="64"/>
    </row>
    <row r="39" spans="1:5" ht="15">
      <c r="A39" s="64"/>
      <c r="B39" s="64"/>
      <c r="C39" s="64"/>
      <c r="D39" s="64"/>
      <c r="E39" s="64"/>
    </row>
    <row r="40" spans="1:5" ht="15">
      <c r="A40" s="64"/>
      <c r="B40" s="64"/>
      <c r="C40" s="64"/>
      <c r="D40" s="64"/>
      <c r="E40" s="64"/>
    </row>
    <row r="41" spans="1:5" ht="15">
      <c r="A41" s="64"/>
      <c r="B41" s="64"/>
      <c r="C41" s="64"/>
      <c r="D41" s="64"/>
      <c r="E41" s="64"/>
    </row>
    <row r="42" spans="1:5" ht="15">
      <c r="A42" s="64"/>
      <c r="B42" s="64"/>
      <c r="C42" s="64"/>
      <c r="D42" s="64"/>
      <c r="E42" s="64"/>
    </row>
    <row r="43" spans="1:5" ht="15">
      <c r="A43" s="64"/>
      <c r="B43" s="64"/>
      <c r="C43" s="64"/>
      <c r="D43" s="64"/>
      <c r="E43" s="64"/>
    </row>
    <row r="44" spans="1:5" ht="15">
      <c r="A44" s="64"/>
      <c r="B44" s="64"/>
      <c r="C44" s="64"/>
      <c r="D44" s="64"/>
      <c r="E44" s="64"/>
    </row>
    <row r="45" spans="1:5" ht="15">
      <c r="A45" s="64"/>
      <c r="B45" s="64"/>
      <c r="C45" s="64"/>
      <c r="D45" s="64"/>
      <c r="E45" s="64"/>
    </row>
    <row r="46" spans="1:5" ht="15">
      <c r="A46" s="64"/>
      <c r="B46" s="64"/>
      <c r="C46" s="64"/>
      <c r="D46" s="64"/>
      <c r="E46" s="64"/>
    </row>
    <row r="47" spans="1:5" ht="15" hidden="1">
      <c r="A47" s="64"/>
      <c r="B47" s="64"/>
      <c r="C47" s="64"/>
      <c r="D47" s="64"/>
      <c r="E47" s="64"/>
    </row>
    <row r="48" spans="1:5" ht="15" hidden="1">
      <c r="A48" s="64"/>
      <c r="B48" s="64"/>
      <c r="C48" s="64"/>
      <c r="D48" s="64"/>
      <c r="E48" s="64"/>
    </row>
    <row r="49" spans="1:5" ht="15" hidden="1">
      <c r="A49" s="64"/>
      <c r="B49" s="64"/>
      <c r="C49" s="64"/>
      <c r="D49" s="64"/>
      <c r="E49" s="64"/>
    </row>
  </sheetData>
  <pageMargins left="0.25" right="0.25" top="0.75" bottom="0.75" header="0.3" footer="0.3"/>
  <pageSetup paperSize="9" scale="65" fitToWidth="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7329-2CCC-45B5-85A8-70F80F7B55AD}">
  <sheetPr>
    <pageSetUpPr autoPageBreaks="0"/>
  </sheetPr>
  <dimension ref="A1:M36"/>
  <sheetViews>
    <sheetView showGridLines="0" zoomScaleNormal="100" workbookViewId="0">
      <selection activeCell="G7" sqref="G7:G9"/>
    </sheetView>
  </sheetViews>
  <sheetFormatPr defaultColWidth="0" defaultRowHeight="14.25" zeroHeight="1"/>
  <cols>
    <col min="1" max="6" width="9.125" style="154" customWidth="1"/>
    <col min="7" max="7" width="30.125" style="154" customWidth="1"/>
    <col min="8" max="8" width="20.875" style="154" customWidth="1"/>
    <col min="9" max="9" width="16.375" style="154" customWidth="1"/>
    <col min="10" max="10" width="13" style="154" customWidth="1"/>
    <col min="11" max="11" width="15.75" style="154" customWidth="1"/>
    <col min="12" max="12" width="15.125" style="154" customWidth="1"/>
    <col min="13" max="13" width="9.125" style="154" customWidth="1"/>
    <col min="14" max="16384" width="9.125" style="154" hidden="1"/>
  </cols>
  <sheetData>
    <row r="1" spans="1:11" s="151" customFormat="1" ht="33" customHeight="1">
      <c r="B1" s="286" t="s">
        <v>0</v>
      </c>
    </row>
    <row r="2" spans="1:11" s="151" customFormat="1" ht="20.25" customHeight="1">
      <c r="B2" s="298" t="str">
        <f>'Start here'!$C$13</f>
        <v>2024-25</v>
      </c>
    </row>
    <row r="3" spans="1:11" s="287" customFormat="1" ht="33.75" customHeight="1">
      <c r="B3" s="299" t="str">
        <f>IF('Start here'!$C$19 = "Please Select", "", 'Start here'!$C$19)</f>
        <v>Reuben College</v>
      </c>
    </row>
    <row r="4" spans="1:11" ht="15">
      <c r="A4" s="288"/>
      <c r="B4" s="288"/>
      <c r="C4" s="288"/>
      <c r="D4" s="288"/>
      <c r="E4" s="288"/>
    </row>
    <row r="5" spans="1:11" ht="16.5">
      <c r="A5" s="288"/>
      <c r="B5" s="288"/>
      <c r="C5" s="288"/>
      <c r="D5" s="288"/>
      <c r="E5" s="288"/>
      <c r="H5" s="289" t="s">
        <v>122</v>
      </c>
    </row>
    <row r="6" spans="1:11" ht="15">
      <c r="A6" s="288"/>
      <c r="B6" s="288"/>
      <c r="C6" s="288"/>
      <c r="D6" s="288"/>
      <c r="E6" s="288"/>
      <c r="G6" s="290" t="s">
        <v>141</v>
      </c>
      <c r="H6" s="291" t="s">
        <v>142</v>
      </c>
      <c r="I6" s="291" t="s">
        <v>143</v>
      </c>
      <c r="J6" s="291" t="s">
        <v>144</v>
      </c>
      <c r="K6" s="291" t="s">
        <v>145</v>
      </c>
    </row>
    <row r="7" spans="1:11" ht="15">
      <c r="A7" s="288"/>
      <c r="B7" s="288"/>
      <c r="C7" s="288"/>
      <c r="D7" s="288"/>
      <c r="E7" s="288"/>
      <c r="G7" s="292" t="s">
        <v>26</v>
      </c>
      <c r="H7" s="215"/>
      <c r="I7" s="215"/>
      <c r="J7" s="297">
        <f>'Summary tables'!D8</f>
        <v>142.69032104000001</v>
      </c>
      <c r="K7" s="293"/>
    </row>
    <row r="8" spans="1:11" ht="15">
      <c r="A8" s="288"/>
      <c r="B8" s="288"/>
      <c r="C8" s="288"/>
      <c r="D8" s="288"/>
      <c r="E8" s="288"/>
      <c r="G8" s="292" t="s">
        <v>138</v>
      </c>
      <c r="H8" s="215"/>
      <c r="I8" s="215"/>
      <c r="J8" s="297">
        <f>SUM('Summary tables'!D9:D10)</f>
        <v>151.07286299999998</v>
      </c>
      <c r="K8" s="293"/>
    </row>
    <row r="9" spans="1:11" ht="15">
      <c r="A9" s="288"/>
      <c r="B9" s="288"/>
      <c r="C9" s="288"/>
      <c r="D9" s="288"/>
      <c r="E9" s="288"/>
      <c r="G9" s="294" t="s">
        <v>130</v>
      </c>
      <c r="H9" s="295"/>
      <c r="I9" s="295"/>
      <c r="J9" s="297">
        <f>SUM('Summary tables'!D11:D13)</f>
        <v>94.766600759560006</v>
      </c>
      <c r="K9" s="296"/>
    </row>
    <row r="10" spans="1:11" ht="15">
      <c r="A10" s="288"/>
      <c r="B10" s="288"/>
      <c r="C10" s="288"/>
      <c r="D10" s="288"/>
      <c r="E10" s="288"/>
    </row>
    <row r="11" spans="1:11" ht="15">
      <c r="A11" s="288"/>
      <c r="B11" s="288"/>
      <c r="C11" s="288"/>
      <c r="D11" s="288"/>
      <c r="E11" s="288"/>
    </row>
    <row r="12" spans="1:11" ht="15">
      <c r="A12" s="288"/>
      <c r="B12" s="288"/>
      <c r="C12" s="288"/>
      <c r="D12" s="288"/>
      <c r="E12" s="288"/>
    </row>
    <row r="13" spans="1:11" ht="15">
      <c r="A13" s="288"/>
      <c r="B13" s="288"/>
      <c r="C13" s="288"/>
      <c r="D13" s="288"/>
      <c r="E13" s="288"/>
    </row>
    <row r="14" spans="1:11" ht="15">
      <c r="A14" s="288"/>
      <c r="B14" s="288"/>
      <c r="C14" s="288"/>
      <c r="D14" s="288"/>
      <c r="E14" s="288"/>
    </row>
    <row r="15" spans="1:11" ht="15">
      <c r="A15" s="288"/>
      <c r="B15" s="288"/>
      <c r="C15" s="288"/>
      <c r="D15" s="288"/>
      <c r="E15" s="288"/>
    </row>
    <row r="16" spans="1:11" ht="15">
      <c r="A16" s="288"/>
      <c r="B16" s="288"/>
      <c r="C16" s="288"/>
      <c r="D16" s="288"/>
      <c r="E16" s="288"/>
    </row>
    <row r="17" spans="1:5" ht="15">
      <c r="A17" s="288"/>
      <c r="B17" s="288"/>
      <c r="C17" s="288"/>
      <c r="D17" s="288"/>
      <c r="E17" s="288"/>
    </row>
    <row r="18" spans="1:5" ht="15">
      <c r="A18" s="288"/>
      <c r="B18" s="288"/>
      <c r="C18" s="288"/>
      <c r="D18" s="288"/>
      <c r="E18" s="288"/>
    </row>
    <row r="19" spans="1:5" ht="15">
      <c r="A19" s="288"/>
      <c r="B19" s="288"/>
      <c r="C19" s="288"/>
      <c r="D19" s="288"/>
      <c r="E19" s="288"/>
    </row>
    <row r="20" spans="1:5" ht="15">
      <c r="A20" s="288"/>
      <c r="B20" s="288"/>
      <c r="C20" s="288"/>
      <c r="D20" s="288"/>
      <c r="E20" s="288"/>
    </row>
    <row r="21" spans="1:5" ht="15">
      <c r="A21" s="288"/>
      <c r="B21" s="288"/>
      <c r="C21" s="288"/>
      <c r="D21" s="288"/>
      <c r="E21" s="288"/>
    </row>
    <row r="22" spans="1:5" ht="15">
      <c r="A22" s="288"/>
      <c r="B22" s="288"/>
      <c r="C22" s="288"/>
      <c r="D22" s="288"/>
      <c r="E22" s="288"/>
    </row>
    <row r="23" spans="1:5" ht="15">
      <c r="A23" s="288"/>
      <c r="B23" s="288"/>
      <c r="C23" s="288"/>
      <c r="D23" s="288"/>
      <c r="E23" s="288"/>
    </row>
    <row r="24" spans="1:5" ht="15">
      <c r="A24" s="288"/>
      <c r="B24" s="288"/>
      <c r="C24" s="288"/>
      <c r="D24" s="288"/>
      <c r="E24" s="288"/>
    </row>
    <row r="25" spans="1:5" ht="15">
      <c r="A25" s="288"/>
      <c r="B25" s="288"/>
      <c r="C25" s="288"/>
      <c r="D25" s="288"/>
      <c r="E25" s="288"/>
    </row>
    <row r="26" spans="1:5" ht="15">
      <c r="A26" s="288"/>
      <c r="B26" s="288"/>
      <c r="C26" s="288"/>
      <c r="D26" s="288"/>
      <c r="E26" s="288"/>
    </row>
    <row r="27" spans="1:5" ht="15">
      <c r="A27" s="288"/>
      <c r="B27" s="288"/>
      <c r="C27" s="288"/>
      <c r="D27" s="288"/>
      <c r="E27" s="288"/>
    </row>
    <row r="28" spans="1:5" ht="15">
      <c r="A28" s="288"/>
      <c r="B28" s="288"/>
      <c r="C28" s="288"/>
      <c r="D28" s="288"/>
      <c r="E28" s="288"/>
    </row>
    <row r="29" spans="1:5" ht="15">
      <c r="A29" s="288"/>
      <c r="B29" s="288"/>
      <c r="C29" s="288"/>
      <c r="D29" s="288"/>
      <c r="E29" s="288"/>
    </row>
    <row r="30" spans="1:5" ht="15">
      <c r="A30" s="288"/>
      <c r="B30" s="288"/>
      <c r="C30" s="288"/>
      <c r="D30" s="288"/>
      <c r="E30" s="288"/>
    </row>
    <row r="31" spans="1:5" ht="15">
      <c r="A31" s="288"/>
      <c r="B31" s="288"/>
      <c r="C31" s="288"/>
      <c r="D31" s="288"/>
      <c r="E31" s="288"/>
    </row>
    <row r="32" spans="1:5" ht="15">
      <c r="A32" s="288"/>
      <c r="B32" s="288"/>
      <c r="C32" s="288"/>
      <c r="D32" s="288"/>
      <c r="E32" s="288"/>
    </row>
    <row r="33" spans="1:5" ht="15">
      <c r="A33" s="288"/>
      <c r="B33" s="288"/>
      <c r="C33" s="288"/>
      <c r="D33" s="288"/>
      <c r="E33" s="288"/>
    </row>
    <row r="34" spans="1:5" ht="15">
      <c r="A34" s="288"/>
      <c r="B34" s="288"/>
      <c r="C34" s="288"/>
      <c r="D34" s="288"/>
      <c r="E34" s="288"/>
    </row>
    <row r="35" spans="1:5" ht="15">
      <c r="A35" s="288"/>
      <c r="B35" s="288"/>
      <c r="C35" s="288"/>
      <c r="D35" s="288"/>
      <c r="E35" s="288"/>
    </row>
    <row r="36" spans="1:5" ht="15">
      <c r="A36" s="288"/>
      <c r="B36" s="288"/>
      <c r="C36" s="288"/>
      <c r="D36" s="288"/>
      <c r="E36" s="288"/>
    </row>
  </sheetData>
  <sheetProtection formatCells="0" formatColumns="0" formatRows="0" insertColumns="0" insertRows="0" insertHyperlinks="0" deleteColumns="0" deleteRows="0" sort="0" autoFilter="0" pivotTables="0"/>
  <phoneticPr fontId="15" type="noConversion"/>
  <pageMargins left="0.7" right="0.7" top="0.75" bottom="0.75" header="0.3" footer="0.3"/>
  <ignoredErrors>
    <ignoredError sqref="J7:J9 G7:G9" calculatedColumn="1"/>
  </ignoredErrors>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77AB4-F907-4C18-940A-81D952E64006}">
  <sheetPr>
    <pageSetUpPr autoPageBreaks="0" fitToPage="1"/>
  </sheetPr>
  <dimension ref="A1:X49"/>
  <sheetViews>
    <sheetView showGridLines="0" zoomScale="85" zoomScaleNormal="85" zoomScaleSheetLayoutView="70" workbookViewId="0">
      <selection activeCell="O44" sqref="O44"/>
    </sheetView>
  </sheetViews>
  <sheetFormatPr defaultColWidth="0" defaultRowHeight="15" customHeight="1" zeroHeight="1"/>
  <cols>
    <col min="1" max="5" width="9.125" customWidth="1"/>
    <col min="6" max="24" width="9.125" style="58" customWidth="1"/>
    <col min="25" max="16384" width="9.125" hidden="1"/>
  </cols>
  <sheetData>
    <row r="1" spans="1:20" s="7" customFormat="1" ht="33" customHeight="1">
      <c r="B1" s="280" t="s">
        <v>0</v>
      </c>
    </row>
    <row r="2" spans="1:20" s="7" customFormat="1" ht="20.25" customHeight="1">
      <c r="B2" s="281" t="str">
        <f>'Start here'!$C$13</f>
        <v>2024-25</v>
      </c>
    </row>
    <row r="3" spans="1:20" s="120" customFormat="1" ht="33.75" customHeight="1">
      <c r="B3" s="282" t="str">
        <f>IF('Start here'!$C$19 = "Please Select", "", 'Start here'!$C$19)</f>
        <v>Reuben College</v>
      </c>
    </row>
    <row r="4" spans="1:20">
      <c r="A4" s="64"/>
      <c r="B4" s="64"/>
      <c r="C4" s="64"/>
      <c r="D4" s="64"/>
      <c r="E4" s="64"/>
    </row>
    <row r="5" spans="1:20">
      <c r="A5" s="64"/>
      <c r="B5" s="64"/>
      <c r="C5" s="64"/>
      <c r="D5" s="64"/>
      <c r="E5" s="64"/>
    </row>
    <row r="6" spans="1:20">
      <c r="A6" s="64"/>
      <c r="B6" s="64"/>
      <c r="C6" s="64"/>
      <c r="D6" s="64"/>
      <c r="E6" s="64"/>
    </row>
    <row r="7" spans="1:20">
      <c r="A7" s="64"/>
      <c r="B7" s="64"/>
      <c r="C7" s="64"/>
      <c r="D7" s="64"/>
      <c r="E7" s="64"/>
      <c r="R7" s="150"/>
      <c r="S7" s="150"/>
      <c r="T7" s="150"/>
    </row>
    <row r="8" spans="1:20">
      <c r="A8" s="64"/>
      <c r="B8" s="64"/>
      <c r="C8" s="64"/>
      <c r="D8" s="64"/>
      <c r="E8" s="64"/>
      <c r="R8" s="150"/>
      <c r="S8" s="150"/>
      <c r="T8" s="150"/>
    </row>
    <row r="9" spans="1:20">
      <c r="A9" s="64"/>
      <c r="B9" s="64"/>
      <c r="C9" s="64"/>
      <c r="D9" s="64"/>
      <c r="E9" s="64"/>
      <c r="R9" s="150"/>
      <c r="S9" s="150"/>
      <c r="T9" s="150"/>
    </row>
    <row r="10" spans="1:20">
      <c r="A10" s="64"/>
      <c r="B10" s="64"/>
      <c r="C10" s="64"/>
      <c r="D10" s="64"/>
      <c r="E10" s="64"/>
      <c r="R10" s="150"/>
      <c r="S10" s="150"/>
      <c r="T10" s="150"/>
    </row>
    <row r="11" spans="1:20">
      <c r="A11" s="64"/>
      <c r="B11" s="64"/>
      <c r="C11" s="64"/>
      <c r="D11" s="64"/>
      <c r="E11" s="64"/>
      <c r="R11" s="150"/>
      <c r="S11" s="150"/>
      <c r="T11" s="150"/>
    </row>
    <row r="12" spans="1:20">
      <c r="A12" s="64"/>
      <c r="B12" s="64"/>
      <c r="C12" s="64"/>
      <c r="D12" s="64"/>
      <c r="E12" s="64"/>
    </row>
    <row r="13" spans="1:20">
      <c r="A13" s="64"/>
      <c r="B13" s="64"/>
      <c r="C13" s="64"/>
      <c r="D13" s="64"/>
      <c r="E13" s="64"/>
    </row>
    <row r="14" spans="1:20">
      <c r="A14" s="64"/>
      <c r="B14" s="64"/>
      <c r="C14" s="64"/>
      <c r="D14" s="64"/>
      <c r="E14" s="64"/>
    </row>
    <row r="15" spans="1:20">
      <c r="A15" s="64"/>
      <c r="B15" s="64"/>
      <c r="C15" s="64"/>
      <c r="D15" s="64"/>
      <c r="E15" s="64"/>
    </row>
    <row r="16" spans="1:20">
      <c r="A16" s="64"/>
      <c r="B16" s="64"/>
      <c r="C16" s="64"/>
      <c r="D16" s="64"/>
      <c r="E16" s="64"/>
    </row>
    <row r="17" spans="1:23">
      <c r="A17" s="64"/>
      <c r="B17" s="64"/>
      <c r="C17" s="64"/>
      <c r="D17" s="64"/>
      <c r="E17" s="64"/>
    </row>
    <row r="18" spans="1:23">
      <c r="A18" s="64"/>
      <c r="B18" s="64"/>
      <c r="C18" s="64"/>
      <c r="D18" s="64"/>
      <c r="E18" s="64"/>
    </row>
    <row r="19" spans="1:23">
      <c r="A19" s="64"/>
      <c r="B19" s="64"/>
      <c r="C19" s="64"/>
      <c r="D19" s="64"/>
      <c r="E19" s="64"/>
    </row>
    <row r="20" spans="1:23">
      <c r="A20" s="64"/>
      <c r="B20" s="64"/>
      <c r="C20" s="64"/>
      <c r="D20" s="64"/>
      <c r="E20" s="64"/>
    </row>
    <row r="21" spans="1:23">
      <c r="A21" s="64"/>
      <c r="B21" s="64"/>
      <c r="C21" s="64"/>
      <c r="D21" s="64"/>
      <c r="E21" s="64"/>
    </row>
    <row r="22" spans="1:23">
      <c r="A22" s="64"/>
      <c r="B22" s="64"/>
      <c r="C22" s="64"/>
      <c r="D22" s="64"/>
      <c r="E22" s="64"/>
    </row>
    <row r="23" spans="1:23">
      <c r="A23" s="64"/>
      <c r="B23" s="64"/>
      <c r="C23" s="64"/>
      <c r="D23" s="64"/>
      <c r="E23" s="64"/>
    </row>
    <row r="24" spans="1:23">
      <c r="A24" s="64"/>
      <c r="B24" s="64"/>
      <c r="C24" s="64"/>
      <c r="D24" s="64"/>
      <c r="E24" s="64"/>
    </row>
    <row r="25" spans="1:23">
      <c r="A25" s="64"/>
      <c r="B25" s="64"/>
      <c r="C25" s="64"/>
      <c r="D25" s="64"/>
      <c r="E25" s="64"/>
    </row>
    <row r="26" spans="1:23">
      <c r="A26" s="64"/>
      <c r="B26" s="64"/>
      <c r="C26" s="64"/>
      <c r="D26" s="64"/>
      <c r="E26" s="64"/>
    </row>
    <row r="27" spans="1:23">
      <c r="A27" s="64"/>
      <c r="B27" s="64"/>
      <c r="C27" s="64"/>
      <c r="D27" s="64"/>
      <c r="E27" s="64"/>
    </row>
    <row r="28" spans="1:23">
      <c r="A28" s="64"/>
      <c r="B28" s="64"/>
      <c r="C28" s="64"/>
      <c r="D28" s="64"/>
      <c r="E28" s="64"/>
    </row>
    <row r="29" spans="1:23">
      <c r="A29" s="64"/>
      <c r="B29" s="64"/>
      <c r="C29" s="64"/>
      <c r="D29" s="64"/>
      <c r="E29" s="64"/>
    </row>
    <row r="30" spans="1:23">
      <c r="A30" s="64"/>
      <c r="B30" s="64"/>
      <c r="C30" s="64"/>
      <c r="D30" s="64"/>
      <c r="E30" s="64"/>
    </row>
    <row r="31" spans="1:23">
      <c r="A31" s="64"/>
      <c r="B31" s="64"/>
      <c r="C31" s="64"/>
      <c r="D31" s="64"/>
      <c r="E31" s="64"/>
    </row>
    <row r="32" spans="1:23">
      <c r="A32" s="64"/>
      <c r="B32" s="64"/>
      <c r="C32" s="64"/>
      <c r="D32" s="64"/>
      <c r="E32" s="64"/>
      <c r="W32" s="59"/>
    </row>
    <row r="33" spans="1:5">
      <c r="A33" s="64"/>
      <c r="B33" s="64"/>
      <c r="C33" s="64"/>
      <c r="D33" s="64"/>
      <c r="E33" s="64"/>
    </row>
    <row r="34" spans="1:5">
      <c r="A34" s="64"/>
      <c r="B34" s="64"/>
      <c r="C34" s="64"/>
      <c r="D34" s="64"/>
      <c r="E34" s="64"/>
    </row>
    <row r="35" spans="1:5">
      <c r="A35" s="64"/>
      <c r="B35" s="64"/>
      <c r="C35" s="64"/>
      <c r="D35" s="64"/>
      <c r="E35" s="64"/>
    </row>
    <row r="36" spans="1:5">
      <c r="A36" s="64"/>
      <c r="B36" s="64"/>
      <c r="C36" s="64"/>
      <c r="D36" s="64"/>
      <c r="E36" s="64"/>
    </row>
    <row r="37" spans="1:5">
      <c r="A37" s="64"/>
      <c r="B37" s="64"/>
      <c r="C37" s="64"/>
      <c r="D37" s="64"/>
      <c r="E37" s="64"/>
    </row>
    <row r="38" spans="1:5">
      <c r="A38" s="64"/>
      <c r="B38" s="64"/>
      <c r="C38" s="64"/>
      <c r="D38" s="64"/>
      <c r="E38" s="64"/>
    </row>
    <row r="39" spans="1:5">
      <c r="A39" s="64"/>
      <c r="B39" s="64"/>
      <c r="C39" s="64"/>
      <c r="D39" s="64"/>
      <c r="E39" s="64"/>
    </row>
    <row r="40" spans="1:5">
      <c r="A40" s="64"/>
      <c r="B40" s="64"/>
      <c r="C40" s="64"/>
      <c r="D40" s="64"/>
      <c r="E40" s="64"/>
    </row>
    <row r="41" spans="1:5">
      <c r="A41" s="64"/>
      <c r="B41" s="64"/>
      <c r="C41" s="64"/>
      <c r="D41" s="64"/>
      <c r="E41" s="64"/>
    </row>
    <row r="42" spans="1:5">
      <c r="A42" s="64"/>
      <c r="B42" s="64"/>
      <c r="C42" s="64"/>
      <c r="D42" s="64"/>
      <c r="E42" s="64"/>
    </row>
    <row r="43" spans="1:5">
      <c r="A43" s="64"/>
      <c r="B43" s="64"/>
      <c r="C43" s="64"/>
      <c r="D43" s="64"/>
      <c r="E43" s="64"/>
    </row>
    <row r="44" spans="1:5">
      <c r="A44" s="64"/>
      <c r="B44" s="64"/>
      <c r="C44" s="64"/>
      <c r="D44" s="64"/>
      <c r="E44" s="64"/>
    </row>
    <row r="45" spans="1:5">
      <c r="A45" s="64"/>
      <c r="B45" s="64"/>
      <c r="C45" s="64"/>
      <c r="D45" s="64"/>
      <c r="E45" s="64"/>
    </row>
    <row r="46" spans="1:5">
      <c r="A46" s="64"/>
      <c r="B46" s="64"/>
      <c r="C46" s="64"/>
      <c r="D46" s="64"/>
      <c r="E46" s="64"/>
    </row>
    <row r="47" spans="1:5" hidden="1">
      <c r="A47" s="64"/>
      <c r="B47" s="64"/>
      <c r="C47" s="64"/>
      <c r="D47" s="64"/>
      <c r="E47" s="64"/>
    </row>
    <row r="48" spans="1:5" hidden="1">
      <c r="A48" s="64"/>
      <c r="B48" s="64"/>
      <c r="C48" s="64"/>
      <c r="D48" s="64"/>
      <c r="E48" s="64"/>
    </row>
    <row r="49" spans="1:5" hidden="1">
      <c r="A49" s="64"/>
      <c r="B49" s="64"/>
      <c r="C49" s="64"/>
      <c r="D49" s="64"/>
      <c r="E49" s="64"/>
    </row>
  </sheetData>
  <pageMargins left="0.25" right="0.25" top="0.75" bottom="0.75" header="0.3" footer="0.3"/>
  <pageSetup paperSize="9" scale="65" fitToWidth="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767BB-40C6-4E35-8C48-8995A4AB2C80}">
  <sheetPr>
    <pageSetUpPr autoPageBreaks="0"/>
  </sheetPr>
  <dimension ref="A1:M37"/>
  <sheetViews>
    <sheetView showGridLines="0" topLeftCell="A4" zoomScale="145" zoomScaleNormal="145" workbookViewId="0">
      <selection activeCell="K11" sqref="K11"/>
    </sheetView>
  </sheetViews>
  <sheetFormatPr defaultColWidth="0" defaultRowHeight="15" customHeight="1" zeroHeight="1"/>
  <cols>
    <col min="1" max="6" width="9.125" style="154" customWidth="1"/>
    <col min="7" max="7" width="30.125" style="154" customWidth="1"/>
    <col min="8" max="8" width="20.875" style="154" customWidth="1"/>
    <col min="9" max="9" width="16.375" style="154" customWidth="1"/>
    <col min="10" max="10" width="13" style="154" customWidth="1"/>
    <col min="11" max="11" width="15.75" style="154" customWidth="1"/>
    <col min="12" max="12" width="15.125" style="154" customWidth="1"/>
    <col min="13" max="13" width="9.125" style="154" customWidth="1"/>
    <col min="14" max="16384" width="9.125" style="154" hidden="1"/>
  </cols>
  <sheetData>
    <row r="1" spans="1:11" s="151" customFormat="1" ht="33" customHeight="1">
      <c r="B1" s="286" t="s">
        <v>0</v>
      </c>
    </row>
    <row r="2" spans="1:11" s="151" customFormat="1" ht="20.25" customHeight="1">
      <c r="B2" s="298" t="str">
        <f>'Start here'!$C$13</f>
        <v>2024-25</v>
      </c>
    </row>
    <row r="3" spans="1:11" s="287" customFormat="1" ht="33.75" customHeight="1">
      <c r="B3" s="299" t="str">
        <f>IF('Start here'!$C$19 = "Please Select", "", 'Start here'!$C$19)</f>
        <v>Reuben College</v>
      </c>
    </row>
    <row r="4" spans="1:11">
      <c r="A4" s="288"/>
      <c r="B4" s="288"/>
      <c r="C4" s="288"/>
      <c r="D4" s="288"/>
      <c r="E4" s="288"/>
    </row>
    <row r="5" spans="1:11" ht="16.5">
      <c r="A5" s="288"/>
      <c r="B5" s="288"/>
      <c r="C5" s="288"/>
      <c r="D5" s="288"/>
      <c r="E5" s="288"/>
      <c r="H5" s="289" t="s">
        <v>122</v>
      </c>
      <c r="I5"/>
    </row>
    <row r="6" spans="1:11">
      <c r="A6" s="288"/>
      <c r="B6" s="288"/>
      <c r="C6" s="288"/>
      <c r="D6" s="288"/>
      <c r="E6" s="288"/>
      <c r="G6" s="290" t="s">
        <v>141</v>
      </c>
      <c r="H6" s="291" t="s">
        <v>142</v>
      </c>
      <c r="I6" s="291" t="s">
        <v>143</v>
      </c>
      <c r="J6" s="291" t="s">
        <v>144</v>
      </c>
      <c r="K6" s="291" t="s">
        <v>145</v>
      </c>
    </row>
    <row r="7" spans="1:11">
      <c r="A7" s="288"/>
      <c r="B7" s="288"/>
      <c r="C7" s="288"/>
      <c r="D7" s="288"/>
      <c r="E7" s="288"/>
      <c r="G7" s="292" t="s">
        <v>26</v>
      </c>
      <c r="H7" s="215"/>
      <c r="I7" s="215"/>
      <c r="J7" s="297">
        <f>'Summary tables'!D8</f>
        <v>142.69032104000001</v>
      </c>
      <c r="K7" s="293">
        <v>1.1000000000000001</v>
      </c>
    </row>
    <row r="8" spans="1:11">
      <c r="A8" s="288"/>
      <c r="B8" s="288"/>
      <c r="C8" s="288"/>
      <c r="D8" s="288"/>
      <c r="E8" s="288"/>
      <c r="G8" s="292" t="s">
        <v>138</v>
      </c>
      <c r="H8" s="215"/>
      <c r="I8" s="215"/>
      <c r="J8" s="297">
        <f>'Summary tables'!F10</f>
        <v>178.88805899999997</v>
      </c>
      <c r="K8" s="293">
        <v>0.35399999999999998</v>
      </c>
    </row>
    <row r="9" spans="1:11">
      <c r="A9" s="288"/>
      <c r="B9" s="288"/>
      <c r="C9" s="288"/>
      <c r="D9" s="288"/>
      <c r="E9" s="288"/>
      <c r="G9" s="292" t="s">
        <v>146</v>
      </c>
      <c r="H9" s="215"/>
      <c r="I9" s="215"/>
      <c r="J9" s="297">
        <f>'dashboard formulas'!B12</f>
        <v>-27.815195999999997</v>
      </c>
      <c r="K9" s="293">
        <v>-0.17699999999999999</v>
      </c>
    </row>
    <row r="10" spans="1:11">
      <c r="A10" s="288"/>
      <c r="B10" s="288"/>
      <c r="C10" s="288"/>
      <c r="D10" s="288"/>
      <c r="E10" s="288"/>
      <c r="G10" s="294" t="s">
        <v>130</v>
      </c>
      <c r="H10" s="295"/>
      <c r="I10" s="295"/>
      <c r="J10" s="297">
        <f>SUM('Summary tables'!D11:D13)</f>
        <v>94.766600759560006</v>
      </c>
      <c r="K10" s="296">
        <v>5</v>
      </c>
    </row>
    <row r="11" spans="1:11">
      <c r="A11" s="288"/>
      <c r="B11" s="288"/>
      <c r="C11" s="288"/>
      <c r="D11" s="288"/>
      <c r="E11" s="288"/>
    </row>
    <row r="12" spans="1:11">
      <c r="A12" s="288"/>
      <c r="B12" s="288"/>
      <c r="C12" s="288"/>
      <c r="D12" s="288"/>
      <c r="E12" s="288"/>
    </row>
    <row r="13" spans="1:11">
      <c r="A13" s="288"/>
      <c r="B13" s="288"/>
      <c r="C13" s="288"/>
      <c r="D13" s="288"/>
      <c r="E13" s="288"/>
    </row>
    <row r="14" spans="1:11">
      <c r="A14" s="288"/>
      <c r="B14" s="288"/>
      <c r="C14" s="288"/>
      <c r="D14" s="288"/>
      <c r="E14" s="288"/>
    </row>
    <row r="15" spans="1:11">
      <c r="A15" s="288"/>
      <c r="B15" s="288"/>
      <c r="C15" s="288"/>
      <c r="D15" s="288"/>
      <c r="E15" s="288"/>
    </row>
    <row r="16" spans="1:11">
      <c r="A16" s="288"/>
      <c r="B16" s="288"/>
      <c r="C16" s="288"/>
      <c r="D16" s="288"/>
      <c r="E16" s="288"/>
    </row>
    <row r="17" spans="1:5">
      <c r="A17" s="288"/>
      <c r="B17" s="288"/>
      <c r="C17" s="288"/>
      <c r="D17" s="288"/>
      <c r="E17" s="288"/>
    </row>
    <row r="18" spans="1:5">
      <c r="A18" s="288"/>
      <c r="B18" s="288"/>
      <c r="C18" s="288"/>
      <c r="D18" s="288"/>
      <c r="E18" s="288"/>
    </row>
    <row r="19" spans="1:5">
      <c r="A19" s="288"/>
      <c r="B19" s="288"/>
      <c r="C19" s="288"/>
      <c r="D19" s="288"/>
      <c r="E19" s="288"/>
    </row>
    <row r="20" spans="1:5">
      <c r="A20" s="288"/>
      <c r="B20" s="288"/>
      <c r="C20" s="288"/>
      <c r="D20" s="288"/>
      <c r="E20" s="288"/>
    </row>
    <row r="21" spans="1:5">
      <c r="A21" s="288"/>
      <c r="B21" s="288"/>
      <c r="C21" s="288"/>
      <c r="D21" s="288"/>
      <c r="E21" s="288"/>
    </row>
    <row r="22" spans="1:5">
      <c r="A22" s="288"/>
      <c r="B22" s="288"/>
      <c r="C22" s="288"/>
      <c r="D22" s="288"/>
      <c r="E22" s="288"/>
    </row>
    <row r="23" spans="1:5">
      <c r="A23" s="288"/>
      <c r="B23" s="288"/>
      <c r="C23" s="288"/>
      <c r="D23" s="288"/>
      <c r="E23" s="288"/>
    </row>
    <row r="24" spans="1:5">
      <c r="A24" s="288"/>
      <c r="B24" s="288"/>
      <c r="C24" s="288"/>
      <c r="D24" s="288"/>
      <c r="E24" s="288"/>
    </row>
    <row r="25" spans="1:5">
      <c r="A25" s="288"/>
      <c r="B25" s="288"/>
      <c r="C25" s="288"/>
      <c r="D25" s="288"/>
      <c r="E25" s="288"/>
    </row>
    <row r="26" spans="1:5">
      <c r="A26" s="288"/>
      <c r="B26" s="288"/>
      <c r="C26" s="288"/>
      <c r="D26" s="288"/>
      <c r="E26" s="288"/>
    </row>
    <row r="27" spans="1:5">
      <c r="A27" s="288"/>
      <c r="B27" s="288"/>
      <c r="C27" s="288"/>
      <c r="D27" s="288"/>
      <c r="E27" s="288"/>
    </row>
    <row r="28" spans="1:5">
      <c r="A28" s="288"/>
      <c r="B28" s="288"/>
      <c r="C28" s="288"/>
      <c r="D28" s="288"/>
      <c r="E28" s="288"/>
    </row>
    <row r="29" spans="1:5">
      <c r="A29" s="288"/>
      <c r="B29" s="288"/>
      <c r="C29" s="288"/>
      <c r="D29" s="288"/>
      <c r="E29" s="288"/>
    </row>
    <row r="30" spans="1:5">
      <c r="A30" s="288"/>
      <c r="B30" s="288"/>
      <c r="C30" s="288"/>
      <c r="D30" s="288"/>
      <c r="E30" s="288"/>
    </row>
    <row r="31" spans="1:5">
      <c r="A31" s="288"/>
      <c r="B31" s="288"/>
      <c r="C31" s="288"/>
      <c r="D31" s="288"/>
      <c r="E31" s="288"/>
    </row>
    <row r="32" spans="1:5">
      <c r="A32" s="288"/>
      <c r="B32" s="288"/>
      <c r="C32" s="288"/>
      <c r="D32" s="288"/>
      <c r="E32" s="288"/>
    </row>
    <row r="33" spans="1:5">
      <c r="A33" s="288"/>
      <c r="B33" s="288"/>
      <c r="C33" s="288"/>
      <c r="D33" s="288"/>
      <c r="E33" s="288"/>
    </row>
    <row r="34" spans="1:5">
      <c r="A34" s="288"/>
      <c r="B34" s="288"/>
      <c r="C34" s="288"/>
      <c r="D34" s="288"/>
      <c r="E34" s="288"/>
    </row>
    <row r="35" spans="1:5">
      <c r="A35" s="288"/>
      <c r="B35" s="288"/>
      <c r="C35" s="288"/>
      <c r="D35" s="288"/>
      <c r="E35" s="288"/>
    </row>
    <row r="36" spans="1:5">
      <c r="A36" s="288"/>
      <c r="B36" s="288"/>
      <c r="C36" s="288"/>
      <c r="D36" s="288"/>
      <c r="E36" s="288"/>
    </row>
    <row r="37" spans="1:5">
      <c r="A37" s="288"/>
      <c r="B37" s="288"/>
      <c r="C37" s="288"/>
      <c r="D37" s="288"/>
      <c r="E37" s="288"/>
    </row>
  </sheetData>
  <sheetProtection formatCells="0" formatColumns="0" formatRows="0" insertColumns="0" insertRows="0" insertHyperlinks="0" deleteColumns="0" deleteRows="0" sort="0" autoFilter="0" pivotTables="0"/>
  <pageMargins left="0.7" right="0.7" top="0.75" bottom="0.75" header="0.3" footer="0.3"/>
  <pageSetup paperSize="9" orientation="portrait" r:id="rId1"/>
  <ignoredErrors>
    <ignoredError sqref="G8:I8 G9" calculatedColumn="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e5eca58-a64b-4e37-8262-dafbd92e5445" xsi:nil="true"/>
    <lcf76f155ced4ddcb4097134ff3c332f xmlns="5e8f1734-853b-42e7-b97e-6815884d28c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AAAB2AF682B0844A8766631E5104BA1" ma:contentTypeVersion="15" ma:contentTypeDescription="Create a new document." ma:contentTypeScope="" ma:versionID="09ab794a87e2a9bcc054ca31b857ffc2">
  <xsd:schema xmlns:xsd="http://www.w3.org/2001/XMLSchema" xmlns:xs="http://www.w3.org/2001/XMLSchema" xmlns:p="http://schemas.microsoft.com/office/2006/metadata/properties" xmlns:ns2="5e8f1734-853b-42e7-b97e-6815884d28c7" xmlns:ns3="7e5eca58-a64b-4e37-8262-dafbd92e5445" targetNamespace="http://schemas.microsoft.com/office/2006/metadata/properties" ma:root="true" ma:fieldsID="d266db5df9ab9506bf3aa8e5dc94ca50" ns2:_="" ns3:_="">
    <xsd:import namespace="5e8f1734-853b-42e7-b97e-6815884d28c7"/>
    <xsd:import namespace="7e5eca58-a64b-4e37-8262-dafbd92e544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8f1734-853b-42e7-b97e-6815884d28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eb44a9-b924-44d0-8ed9-f8b504a4bac6"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e5eca58-a64b-4e37-8262-dafbd92e544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dbb89d9-0e01-41f3-b3c2-1a2910e3a2e7}" ma:internalName="TaxCatchAll" ma:showField="CatchAllData" ma:web="7e5eca58-a64b-4e37-8262-dafbd92e544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C9368E-5F07-4595-BD28-5D8D2E4EB035}">
  <ds:schemaRefs>
    <ds:schemaRef ds:uri="http://schemas.microsoft.com/sharepoint/v3/contenttype/forms"/>
  </ds:schemaRefs>
</ds:datastoreItem>
</file>

<file path=customXml/itemProps2.xml><?xml version="1.0" encoding="utf-8"?>
<ds:datastoreItem xmlns:ds="http://schemas.openxmlformats.org/officeDocument/2006/customXml" ds:itemID="{9DF79987-3B7A-40D0-8FF9-A034502A8FC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81FDDC0-039D-4B5B-96C3-028B23ED7D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Start here</vt:lpstr>
      <vt:lpstr>Scope 1</vt:lpstr>
      <vt:lpstr>Scope 2</vt:lpstr>
      <vt:lpstr>Scope 3</vt:lpstr>
      <vt:lpstr>Summary tables</vt:lpstr>
      <vt:lpstr>Summary report</vt:lpstr>
      <vt:lpstr>GHG progress</vt:lpstr>
      <vt:lpstr>Summary report offsets</vt:lpstr>
      <vt:lpstr>GHG progress offsets</vt:lpstr>
      <vt:lpstr>GHG conversion factors</vt:lpstr>
      <vt:lpstr>dashboard formulas</vt:lpstr>
      <vt:lpstr>List Tab</vt:lpstr>
    </vt:vector>
  </TitlesOfParts>
  <Manager/>
  <Company>St Antony's College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Ellen MacDonald</dc:creator>
  <cp:keywords/>
  <dc:description/>
  <cp:lastModifiedBy>Jillian Mowbray</cp:lastModifiedBy>
  <cp:revision/>
  <dcterms:created xsi:type="dcterms:W3CDTF">2024-12-11T10:51:32Z</dcterms:created>
  <dcterms:modified xsi:type="dcterms:W3CDTF">2026-01-26T17:33:34Z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0x0101006AAAB2AF682B0844A8766631E5104BA1</vt:lpwstr>
  </property>
</Properties>
</file>